
<file path=[Content_Types].xml><?xml version="1.0" encoding="utf-8"?>
<Types xmlns="http://schemas.openxmlformats.org/package/2006/content-types"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35" tabRatio="500" firstSheet="1" activeTab="6"/>
  </bookViews>
  <sheets>
    <sheet name="Memória" sheetId="1" r:id="rId1"/>
    <sheet name="Cronograma" sheetId="3" r:id="rId2"/>
    <sheet name="BDI" sheetId="4" state="hidden" r:id="rId3"/>
    <sheet name="Projeto Básico" sheetId="5" state="hidden" r:id="rId4"/>
    <sheet name="PlanORÇAMENTO" sheetId="6" r:id="rId5"/>
    <sheet name="COM POSIÇÃO BDI " sheetId="7" r:id="rId6"/>
    <sheet name="COMPOSIÇÕES" sheetId="8" r:id="rId7"/>
  </sheets>
  <externalReferences>
    <externalReference r:id="rId8"/>
    <externalReference r:id="rId9"/>
  </externalReferences>
  <definedNames>
    <definedName name="a">#REF!</definedName>
    <definedName name="_xlnm.Print_Area" localSheetId="2">BDI!$A$1:$B$44</definedName>
    <definedName name="_xlnm.Print_Area" localSheetId="1">Cronograma!$A$1:$L$40</definedName>
    <definedName name="_xlnm.Print_Area" localSheetId="0">Memória!$A$1:$N$104</definedName>
    <definedName name="_xlnm.Print_Area" localSheetId="4">PlanORÇAMENTO!$A$1:$I$46</definedName>
    <definedName name="AreaTeste">#REF!</definedName>
    <definedName name="AreaTeste2">#REF!</definedName>
    <definedName name="BDI">#REF!</definedName>
    <definedName name="CélulaInicioPlanilha">#REF!</definedName>
    <definedName name="CélulaResumo">#REF!</definedName>
    <definedName name="cronograma">#REF!</definedName>
    <definedName name="e">#REF!</definedName>
    <definedName name="Fábio">#REF!</definedName>
    <definedName name="LUCÁCIA">#REF!</definedName>
    <definedName name="mme">'[1]SIIG 03-08-2010'!$A$3:$F$6454</definedName>
    <definedName name="plan">#REF!</definedName>
    <definedName name="plan1">#REF!</definedName>
    <definedName name="Print_Area_0" localSheetId="2">BDI!$A$1:$B$34</definedName>
    <definedName name="Print_Area_0" localSheetId="1">Cronograma!$A$1:$L$36</definedName>
    <definedName name="Print_Area_0" localSheetId="0">Memória!$A$1:$N$106</definedName>
    <definedName name="Print_Area_0_0" localSheetId="2">BDI!$A$1:$B$44</definedName>
    <definedName name="Print_Area_0_0" localSheetId="1">Cronograma!$A$1:$L$36</definedName>
    <definedName name="Print_Area_0_0" localSheetId="0">Memória!$A$1:$N$106</definedName>
    <definedName name="Print_Area_0_0_0" localSheetId="2">BDI!$A$1:$B$34</definedName>
    <definedName name="Print_Area_0_0_0" localSheetId="1">Cronograma!$A$1:$L$36</definedName>
    <definedName name="Print_Area_0_0_0" localSheetId="0">Memória!$A$1:$N$106</definedName>
    <definedName name="Print_Titles_0" localSheetId="2">BDI!$1:$11</definedName>
    <definedName name="Print_Titles_0" localSheetId="1">Cronograma!$1:$11</definedName>
    <definedName name="Print_Titles_0" localSheetId="0">Memória!$1:$10</definedName>
    <definedName name="Print_Titles_0_0" localSheetId="2">BDI!$1:$11</definedName>
    <definedName name="Print_Titles_0_0" localSheetId="1">Cronograma!$1:$11</definedName>
    <definedName name="Print_Titles_0_0" localSheetId="0">Memória!$1:$10</definedName>
    <definedName name="Print_Titles_0_0_0" localSheetId="2">BDI!$1:$11</definedName>
    <definedName name="Print_Titles_0_0_0" localSheetId="1">Cronograma!$1:$11</definedName>
    <definedName name="Print_Titles_0_0_0" localSheetId="0">Memória!$1:$10</definedName>
    <definedName name="TABELA">'[2]PLANILHA FONTE'!$B$1:$G$290</definedName>
    <definedName name="_xlnm.Print_Titles" localSheetId="2">BDI!$1:$11</definedName>
    <definedName name="_xlnm.Print_Titles" localSheetId="1">Cronograma!$1:$11</definedName>
    <definedName name="_xlnm.Print_Titles" localSheetId="0">Memória!$1:$10</definedName>
  </definedNames>
  <calcPr calcId="144525" fullPrecision="0"/>
</workbook>
</file>

<file path=xl/sharedStrings.xml><?xml version="1.0" encoding="utf-8"?>
<sst xmlns="http://schemas.openxmlformats.org/spreadsheetml/2006/main" count="256">
  <si>
    <t>PREFEITURA MUNICIPAL DE CAMARAGIBE</t>
  </si>
  <si>
    <t>SECRETARIA DE DEFESA CIVIL</t>
  </si>
  <si>
    <t>MEMÓRIA DE CÁLCULO EXPLICATIVO</t>
  </si>
  <si>
    <t>OBJETO: CONSTRUÇÃO E RECUPERAÇÃO DA ESCADARIA, CONTENÇÃO DE ENCOSTA, MURO DE ARRIMO, TELA ARGAMASSADA E DRENAGEM NA RUA PEDRO BORGES NO BAIRRO AREÍNHA NO MUNICÍPIO DE CAMARAGIBE/PE.</t>
  </si>
  <si>
    <t>LOCAL: RUA PEDRO BORGES, BAIRRO AREÍNHA , NO MUNICÍPIO DE CAMARAGIBE-PE.</t>
  </si>
  <si>
    <t>DATA: 16/JUN/2020</t>
  </si>
  <si>
    <t>ITEM</t>
  </si>
  <si>
    <t>CÓDIGO DE REFERÊNCIA</t>
  </si>
  <si>
    <t>FONTE DE REFERÊNCIA</t>
  </si>
  <si>
    <t>DESCRIÇÃO DETALHADA DO ITEM</t>
  </si>
  <si>
    <t>UD</t>
  </si>
  <si>
    <t>COMPR</t>
  </si>
  <si>
    <t>LARG.</t>
  </si>
  <si>
    <t>ESPES. / ALTURA</t>
  </si>
  <si>
    <t>QUANT.</t>
  </si>
  <si>
    <t>TOTAL</t>
  </si>
  <si>
    <t>1.0</t>
  </si>
  <si>
    <t>SERVIÇOS  PRELIMINARES:</t>
  </si>
  <si>
    <t>1.1</t>
  </si>
  <si>
    <t>SINAPI</t>
  </si>
  <si>
    <t>Placa de obra em chapa de ferro galvanizado</t>
  </si>
  <si>
    <t>M2</t>
  </si>
  <si>
    <t xml:space="preserve"> </t>
  </si>
  <si>
    <t>X</t>
  </si>
  <si>
    <t>=</t>
  </si>
  <si>
    <t>1.2</t>
  </si>
  <si>
    <t>Execução de escritório em chapa de madeira compensada não incluso mobiliário e equipamentos.</t>
  </si>
  <si>
    <t>1.3</t>
  </si>
  <si>
    <t>Execução de almoxarifado em chapa de madeira compensada  incluso prateleiras.</t>
  </si>
  <si>
    <t>M3</t>
  </si>
  <si>
    <t>1.4</t>
  </si>
  <si>
    <t xml:space="preserve"> Limpeza manual de vegetação em terreno  com enxada.AF 05/2018</t>
  </si>
  <si>
    <t>M²</t>
  </si>
  <si>
    <t>2.0</t>
  </si>
  <si>
    <t>TRABALHO EM TERRA</t>
  </si>
  <si>
    <t>2.1</t>
  </si>
  <si>
    <t>05.03.030</t>
  </si>
  <si>
    <t>EMLURB</t>
  </si>
  <si>
    <t>Regularização de talude com corte ou aterro, até 20cm de espessura (acima do muro)</t>
  </si>
  <si>
    <t>2.2</t>
  </si>
  <si>
    <t>04.02.160</t>
  </si>
  <si>
    <t>Transporte com carro de mão de areia, entulho ou terra até 100m.</t>
  </si>
  <si>
    <t>M³</t>
  </si>
  <si>
    <t>2.3</t>
  </si>
  <si>
    <t>04.03.110</t>
  </si>
  <si>
    <t>Remoção de metralha em caminhão carroceria, D.M.T. 12KM, inclusive carga (manual) e descarga mecânica.</t>
  </si>
  <si>
    <t>2.4</t>
  </si>
  <si>
    <t>04.03.050</t>
  </si>
  <si>
    <t>Remoção de material de primeira categoria em caminhão basculante, D.M.T. 12KM, inclusive carga (manual) e descarga mecânica.</t>
  </si>
  <si>
    <t>2.5</t>
  </si>
  <si>
    <t>05.01.010</t>
  </si>
  <si>
    <t>Escavação manual em solo profundidade até 1,50m</t>
  </si>
  <si>
    <t>BASE DO MURO DE ARRIMO</t>
  </si>
  <si>
    <t>CANALETA</t>
  </si>
  <si>
    <t>3.0</t>
  </si>
  <si>
    <t>DRENAGEM</t>
  </si>
  <si>
    <t>3.1</t>
  </si>
  <si>
    <t>06.03.040</t>
  </si>
  <si>
    <t xml:space="preserve">Concreto estrutural fck=15MPa,condição B (NBR 12655)lançado em fundações, sobre terreno  e edensado. </t>
  </si>
  <si>
    <t>3.2</t>
  </si>
  <si>
    <t>07.01.055</t>
  </si>
  <si>
    <t>Alvenaria de tijolos maciços prensados , assentados e rejuntados com argamassa de cimento e areia no traço 1:6-1 vez .</t>
  </si>
  <si>
    <t>3.3</t>
  </si>
  <si>
    <t>11.05.010</t>
  </si>
  <si>
    <t>Revestimento com argamassa de cimento e areia no traço 1:3</t>
  </si>
  <si>
    <t>3.4</t>
  </si>
  <si>
    <t>11.02.010</t>
  </si>
  <si>
    <t>Chapisco com argamassa de cimento e areia no traço de 1: 3.</t>
  </si>
  <si>
    <t>3.5</t>
  </si>
  <si>
    <t>19.03.040</t>
  </si>
  <si>
    <t>Fornecimento e assentamento de tubo em pvc rígido soldáveis , diâmetro 100mm para coluna de esgoto,  ventilação ou águas pluviais</t>
  </si>
  <si>
    <t>M</t>
  </si>
  <si>
    <t>4.0</t>
  </si>
  <si>
    <t xml:space="preserve">PROTEÇÃO, CONTENÇÃO, ESTABILIZAÇÃO DO SOLO </t>
  </si>
  <si>
    <t>4.1</t>
  </si>
  <si>
    <t>07.01.005</t>
  </si>
  <si>
    <t>Alvenaria em pedra rachão ou pedra de mão, assentada com argamassa traço 1:6 (cimento e areia)</t>
  </si>
  <si>
    <t>BASE</t>
  </si>
  <si>
    <t>ELEVAÇÃO</t>
  </si>
  <si>
    <t>4.2</t>
  </si>
  <si>
    <t>04.02.180</t>
  </si>
  <si>
    <t>Tranporte com carro de pedra rachão nos morros, até 100m.</t>
  </si>
  <si>
    <t>4.3</t>
  </si>
  <si>
    <t xml:space="preserve">COMPOSIÇÃO </t>
  </si>
  <si>
    <t>SINAPI INSUMOS</t>
  </si>
  <si>
    <t>Fornecimento e aplicação de tela argamassada (traço 1:3), para revestimento do talude, em arame galvanizado, malha de 2", fio 16, fixada com grampo de ferro de 3/8", CA-50, inclusive barbacans em tubo de pvc de 40mm, chapisco, revestimento com argamassa de cimento e areia 1:3</t>
  </si>
  <si>
    <t>4.4</t>
  </si>
  <si>
    <t>19.04.040</t>
  </si>
  <si>
    <t>Tubo de pvc DN 100mm para drenagem, fornecimento e instalação</t>
  </si>
  <si>
    <t>4.5</t>
  </si>
  <si>
    <t>73881/001</t>
  </si>
  <si>
    <t>Execução de Manta geotextil 200 g/m² para os drenos.</t>
  </si>
  <si>
    <t>4.6</t>
  </si>
  <si>
    <t>21.10.026</t>
  </si>
  <si>
    <t>Execução de camada drenante com brita 19mm, inclusive o fornecimento.</t>
  </si>
  <si>
    <t>X,</t>
  </si>
  <si>
    <t>Camaragibe, 16 de junho de 2020</t>
  </si>
  <si>
    <t>Responsavel Técnico de Engenharia</t>
  </si>
  <si>
    <t xml:space="preserve">Representante do Tomador </t>
  </si>
  <si>
    <t>Fernando A. B. Gomes</t>
  </si>
  <si>
    <t>Kátia Rosângela M.O de Marsol</t>
  </si>
  <si>
    <t>Eng. Civil Crea 21378-D/PE</t>
  </si>
  <si>
    <t>Secretária de Defesa Civíl- CAMARAGIBE</t>
  </si>
  <si>
    <t>CRONOGRAMA FÍSICO-FINANCEIRO</t>
  </si>
  <si>
    <t>LOCALIZAÇÃO: RUA OSCAR STEINER, ALDEIA, CAMARAGIBE-PE, DO MUNICÍPIO DE CAMARAGIBE-PE.</t>
  </si>
  <si>
    <t>LOCAL: RUA PEDRO BORGES, BAIRRO AREINHA, MUNICÍPIO DE CAMARAGIBE-PE.</t>
  </si>
  <si>
    <t>Item</t>
  </si>
  <si>
    <t>Discriminação</t>
  </si>
  <si>
    <t>30 DIAS</t>
  </si>
  <si>
    <t>60 DIAS</t>
  </si>
  <si>
    <t>90 DIAS</t>
  </si>
  <si>
    <t>SERVIÇOS PRELIMINARES</t>
  </si>
  <si>
    <t>TRABALHOS EM TERRA</t>
  </si>
  <si>
    <t>PROTEÇÃO E CONTENÇÃO DE ENCOSTAS</t>
  </si>
  <si>
    <t>TOTAL GERAL</t>
  </si>
  <si>
    <t>___________________________________                              ___________________________________</t>
  </si>
  <si>
    <t xml:space="preserve">          Responsável Pelo Orçamento                                                                                   Secretária de Defesa Civil</t>
  </si>
  <si>
    <t xml:space="preserve">                             Kátia Rosângela M. O. de Marsol</t>
  </si>
  <si>
    <t>DETALHAMENTO DO CÁLCULO DO BDI (CONFORME ACORDÃO 2622/2013-TCU)</t>
  </si>
  <si>
    <t>BDI DESONERADO</t>
  </si>
  <si>
    <t xml:space="preserve">DESCRIÇÃO </t>
  </si>
  <si>
    <t>VALOR</t>
  </si>
  <si>
    <t xml:space="preserve">Taxa de rateio da Administração Central </t>
  </si>
  <si>
    <t>Taxa de Risco</t>
  </si>
  <si>
    <t xml:space="preserve">Taxa de Despesas Financeiras </t>
  </si>
  <si>
    <t>Taxa de Seguro/Taxa de Garantia</t>
  </si>
  <si>
    <t>PIS</t>
  </si>
  <si>
    <t>COFINS</t>
  </si>
  <si>
    <t>ISS</t>
  </si>
  <si>
    <t>desoneração</t>
  </si>
  <si>
    <t xml:space="preserve">Taxa de Tributos (Soma dos itens COFINS, ISS e PIS) </t>
  </si>
  <si>
    <t>Taxa de Lucro</t>
  </si>
  <si>
    <t>BDI Resultante</t>
  </si>
  <si>
    <t>Fórmula do BDI:</t>
  </si>
  <si>
    <t>____________________________________             ____________________________________</t>
  </si>
  <si>
    <t xml:space="preserve">               Responsável Pelo Orçamento                                                       Secretário de Infraestrutura                          </t>
  </si>
  <si>
    <t>SECRETARIA DE INFRAESTRUTURA</t>
  </si>
  <si>
    <t xml:space="preserve">OBRA/ SERVIÇO :  </t>
  </si>
  <si>
    <t>REFORMA DA MATERNIDADE DE PARTO NORMAL DO MUNICÍPIO DE  CAMARAGIBE</t>
  </si>
  <si>
    <t>LOCAL :</t>
  </si>
  <si>
    <t xml:space="preserve">   CIDADE DE CAMARAGIBE – PE.</t>
  </si>
  <si>
    <t>PERÍODO DE EXECUÇÃO :</t>
  </si>
  <si>
    <t xml:space="preserve">  60 DIAS</t>
  </si>
  <si>
    <t>PROJETO BÁSICO</t>
  </si>
  <si>
    <t>A</t>
  </si>
  <si>
    <t>OBJETIVO</t>
  </si>
  <si>
    <r>
      <rPr>
        <sz val="12"/>
        <color rgb="FF111111"/>
        <rFont val="Calibri"/>
        <charset val="134"/>
      </rPr>
      <t xml:space="preserve"> O </t>
    </r>
    <r>
      <rPr>
        <b/>
        <sz val="12"/>
        <color rgb="FF000000"/>
        <rFont val="Arial"/>
        <charset val="134"/>
      </rPr>
      <t>OBJETIVO DESTE PROJETO BÁSICO</t>
    </r>
    <r>
      <rPr>
        <sz val="12"/>
        <color rgb="FF111111"/>
        <rFont val="Calibri"/>
        <charset val="134"/>
      </rPr>
      <t xml:space="preserve"> é contratar empresa de especializada para executar serviços de  REFORMA DA FACHADA DA MATERNIDADE DE PARTO NORMAL DO MUNICÍPIO DE CAMARAGIBE – PE</t>
    </r>
  </si>
  <si>
    <t>B</t>
  </si>
  <si>
    <t>JUSTIFICATIVA</t>
  </si>
  <si>
    <t>Há necessidade de LICITAR a contratação do serviço porque trata-se de serviço especializado que não existe na administração municipal tal mão de obra disponível.</t>
  </si>
  <si>
    <t>C</t>
  </si>
  <si>
    <t>META FÍSICA</t>
  </si>
  <si>
    <t>Execução das quantidades previstas na planilha anexa.</t>
  </si>
  <si>
    <t>D</t>
  </si>
  <si>
    <t>PERÍODO DE VIGÊNCIA DO CONTRATO</t>
  </si>
  <si>
    <t>A vigência do contrato será de 60 ( sessenta) dias, a partir da Ordem de Serviço.</t>
  </si>
  <si>
    <t>E</t>
  </si>
  <si>
    <t>VALOR TOTAL ESTIMADO</t>
  </si>
  <si>
    <r>
      <rPr>
        <sz val="12"/>
        <color rgb="FF111111"/>
        <rFont val="Calibri"/>
        <charset val="134"/>
      </rPr>
      <t xml:space="preserve">O valor total estimado dos serviços a serem executados será de  </t>
    </r>
    <r>
      <rPr>
        <b/>
        <sz val="12"/>
        <color rgb="FF111111"/>
        <rFont val="Calibri"/>
        <charset val="134"/>
      </rPr>
      <t>R$ 127.380,77</t>
    </r>
  </si>
  <si>
    <t xml:space="preserve">(cento e vinte sete mil, trezentos e oitenta reais e setenta e sete centavos).  </t>
  </si>
  <si>
    <t>F</t>
  </si>
  <si>
    <t>CLASSIFICAÇÃO ORÇAMENTÁRIA</t>
  </si>
  <si>
    <t>Os recursos necessários à realização da despesa com os serviços ora licitados estão alocados na Secretaria de Serviços Públicos, conforme código abaixo:</t>
  </si>
  <si>
    <t>-</t>
  </si>
  <si>
    <t>Secretaria de Serviços Públicos</t>
  </si>
  <si>
    <t>Secretaria de De Serviços Públicos</t>
  </si>
  <si>
    <t>Promover a ampliação da infraestrutura e equipamentos urbanos</t>
  </si>
  <si>
    <t>Obras e Instalações</t>
  </si>
  <si>
    <t>Fonte</t>
  </si>
  <si>
    <t>Cód. Reduzido da Dot. Orçamentária</t>
  </si>
  <si>
    <t>Ação</t>
  </si>
  <si>
    <t>Subelemento</t>
  </si>
  <si>
    <t>G</t>
  </si>
  <si>
    <t>DESCRIÇÃO DO LOCAL DE EXECUÇÃO DA OBRA</t>
  </si>
  <si>
    <t>O serviço será executado na avenida Dr. Belminio Correia, Centro no  município de Camaragibe – Pe.</t>
  </si>
  <si>
    <t>Silvano J. Queiroz de Brito Filho</t>
  </si>
  <si>
    <t>Secretária de Serviços Públicos e Infraestrutura</t>
  </si>
  <si>
    <t>Camaragibe, 19 de Julho de 2017</t>
  </si>
  <si>
    <t>PREFEITURA MUNICIPAL DE CAMARAGIBE/PE</t>
  </si>
  <si>
    <t>PLANILHA ORÇAMENTÁRIA</t>
  </si>
  <si>
    <t xml:space="preserve">FONTE DE PRECOS: TABELA   SINAPI 05/ 2020 E EMLURB/  JUL/2018 </t>
  </si>
  <si>
    <t>BDI</t>
  </si>
  <si>
    <t>UNID.</t>
  </si>
  <si>
    <t>QUANTID.</t>
  </si>
  <si>
    <t>P. UNIT. (SEM BDI)</t>
  </si>
  <si>
    <t>P. UNIT. (COM BDI)</t>
  </si>
  <si>
    <t>P. TOTAL</t>
  </si>
  <si>
    <t>74209/001</t>
  </si>
  <si>
    <t>Remoção de metralha em caminhão carroceria, D.M.T. 12KM, inclusive carga  e descarga manuais.</t>
  </si>
  <si>
    <t>Escavação manual em solo profundidade até 1,50m sem escoramento</t>
  </si>
  <si>
    <t>Revestimento com argamassa de cimento e areia no traço 1:3, com 2,0 cm de espessura.</t>
  </si>
  <si>
    <t>Chapisco com argamassa de cimento  e areia no traço de 1:3</t>
  </si>
  <si>
    <t>Fornecimento e assentamento de tubo em pvc rígido soldáveis, diâmetro 100mm para coluna de esgoto,  ventilação ou águas pluviais</t>
  </si>
  <si>
    <t xml:space="preserve">Alvenaria em pedra rachão, assentada e rejuntada com argamassa  de cimento e areia no traço 1:6 </t>
  </si>
  <si>
    <t>Tranporte com carro de mão de pedra rachão nos morros, até 100m.</t>
  </si>
  <si>
    <t>5,89</t>
  </si>
  <si>
    <t>TOTAL DE SERVIÇOS</t>
  </si>
  <si>
    <t>R$</t>
  </si>
  <si>
    <t xml:space="preserve">Responsável Técnico de Engenharia </t>
  </si>
  <si>
    <t>Representante do Tomador</t>
  </si>
  <si>
    <t>Eng. Civil Crea 21.378-D/PE</t>
  </si>
  <si>
    <t>Secretária de Defesa Civil- CAMARAGIBE</t>
  </si>
  <si>
    <t>COMPOSIÇÃO DO BDI</t>
  </si>
  <si>
    <t>OBJETO:CONSTRUÇÃO E RECUPERAÇÃO DA ESCADARIA ,CONTENÇÃO DE ENCOSTA, MURO DE ARRIMO, TELA ARGAMASSADA E DRENAGEM .</t>
  </si>
  <si>
    <t>LOCAL: RUA PEDRO BORGES - BAIRRO - AREÍNHA- CAMARAGIBE PE</t>
  </si>
  <si>
    <t>ITENS</t>
  </si>
  <si>
    <t>TAXA</t>
  </si>
  <si>
    <t>TAXA DE RATEIO DA ADMINISTRAÇÃO CENTRAL</t>
  </si>
  <si>
    <t>AC</t>
  </si>
  <si>
    <t>TAXA DE SEGURO E GARANTIA DO EMPREENDIMENTO</t>
  </si>
  <si>
    <t>S+G</t>
  </si>
  <si>
    <t>TAXA DE RISCO</t>
  </si>
  <si>
    <t>R</t>
  </si>
  <si>
    <t>TAXA DE DESPESAS FINACEIRAS</t>
  </si>
  <si>
    <t>DF</t>
  </si>
  <si>
    <t>TAXA DE LUCRO</t>
  </si>
  <si>
    <t>L</t>
  </si>
  <si>
    <t>TRIBUTOS (PIS+COFINS+ISS)</t>
  </si>
  <si>
    <t>T</t>
  </si>
  <si>
    <t>BDI(%)</t>
  </si>
  <si>
    <t>Esta planilha foi elaborada conforme equação para cálculo do percentual do BDI recomendada pelo relatório do acórdão TCU – 2369/2011 e TCU – 2622/2013, conforme abaixo ilustrado.</t>
  </si>
  <si>
    <t>RESPONSÁVEL TÉCNICO</t>
  </si>
  <si>
    <t>FERNANDO A. B.GOMES</t>
  </si>
  <si>
    <t>ENG. CIVIL CREA 21.378 -D - PE</t>
  </si>
  <si>
    <t>TABELA DE COMPOSIÇÃO</t>
  </si>
  <si>
    <t xml:space="preserve">Composição </t>
  </si>
  <si>
    <t xml:space="preserve">Fornecimento e aplicação de tela argamassada (traço 1:3), para revestimento do talude, em arame galvanizado, malha de 2", fio 16, fixada com grampo de ferro de 3/8", CA-50, inclusive barbacans em tubo de pvc de 40mm, chapisco, revestimento com argamassa de cimento e areia 1:3 </t>
  </si>
  <si>
    <t>m²</t>
  </si>
  <si>
    <t>Código</t>
  </si>
  <si>
    <t>Descrição</t>
  </si>
  <si>
    <t>Unid</t>
  </si>
  <si>
    <t>Qtde</t>
  </si>
  <si>
    <t>R$ Unit.</t>
  </si>
  <si>
    <t>Total</t>
  </si>
  <si>
    <t>1379 SINAPI INSUMOS</t>
  </si>
  <si>
    <t>Cimento Portland composto CP II 32</t>
  </si>
  <si>
    <t>kg</t>
  </si>
  <si>
    <t>367   SINAPI INSUMOS</t>
  </si>
  <si>
    <t>Areia grossa - posto jazida / fornecedor (sem frete)</t>
  </si>
  <si>
    <t>m³</t>
  </si>
  <si>
    <t>9835               SINAPI INSUMOS</t>
  </si>
  <si>
    <t>Tubo de PVC rígido D=40mm</t>
  </si>
  <si>
    <t>m</t>
  </si>
  <si>
    <t>0007167 SINAPI INSUMOS</t>
  </si>
  <si>
    <t>Tela hexagonal de arame de aço galvanizado, malha de 2", fio 18</t>
  </si>
  <si>
    <t>0034        INSUMO/SINAPI</t>
  </si>
  <si>
    <t>Aço CA-50   3/8"   D=9,52mm</t>
  </si>
  <si>
    <t>Kg</t>
  </si>
  <si>
    <t>4750               SINAPI INSUMOS</t>
  </si>
  <si>
    <t>Pedreiro</t>
  </si>
  <si>
    <t>h</t>
  </si>
  <si>
    <t xml:space="preserve">  6111                SINAP INSUMOSI</t>
  </si>
  <si>
    <t>Servente</t>
  </si>
  <si>
    <t>_______________________________</t>
  </si>
  <si>
    <t>Fernando Antônio B. Gomes</t>
  </si>
  <si>
    <t>Eng. Civil CREA nº 21.378-D/PE</t>
  </si>
</sst>
</file>

<file path=xl/styles.xml><?xml version="1.0" encoding="utf-8"?>
<styleSheet xmlns="http://schemas.openxmlformats.org/spreadsheetml/2006/main">
  <numFmts count="13">
    <numFmt numFmtId="176" formatCode="_-&quot;R$ &quot;* #,##0.00_-;&quot;-R$ &quot;* #,##0.00_-;_-&quot;R$ &quot;* \-??_-;_-@_-"/>
    <numFmt numFmtId="177" formatCode="&quot;R$&quot;#,##0.00"/>
    <numFmt numFmtId="178" formatCode="_-* #,##0.00_-;\-* #,##0.00_-;_-* \-??_-;_-@_-"/>
    <numFmt numFmtId="179" formatCode="_-&quot;R$&quot;\ * #,##0.00_-;\-&quot;R$&quot;\ * #,##0.00_-;_-&quot;R$&quot;\ * &quot;-&quot;??_-;_-@_-"/>
    <numFmt numFmtId="180" formatCode="_(* #,##0.00_);_(* \(#,##0.00\);_(* &quot;-&quot;??_);_(@_)"/>
    <numFmt numFmtId="181" formatCode="_-* #,##0_-;\-* #,##0_-;_-* &quot;-&quot;_-;_-@_-"/>
    <numFmt numFmtId="182" formatCode="d/m/yyyy"/>
    <numFmt numFmtId="183" formatCode="_-&quot;R$&quot;* #,##0_-;\-&quot;R$&quot;* #,##0_-;_-&quot;R$&quot;* &quot;-&quot;_-;_-@_-"/>
    <numFmt numFmtId="184" formatCode="&quot;R$ &quot;#,##0_);\(&quot;R$ &quot;#,##0\)"/>
    <numFmt numFmtId="185" formatCode="_(* #,##0.00_);_(* \(#,##0.00\);_(* \-??_);_(@_)"/>
    <numFmt numFmtId="186" formatCode="_(* #,##0.0000_);_(* \(#,##0.0000\);_(* &quot;-&quot;??_);_(@_)"/>
    <numFmt numFmtId="187" formatCode="_(* #,##0.00000_);_(* \(#,##0.00000\);_(* &quot;-&quot;??_);_(@_)"/>
    <numFmt numFmtId="188" formatCode="0.0000"/>
  </numFmts>
  <fonts count="97">
    <font>
      <sz val="11"/>
      <color rgb="FF000000"/>
      <name val="Calibri"/>
      <charset val="1"/>
    </font>
    <font>
      <sz val="10"/>
      <name val="Arial"/>
      <charset val="0"/>
    </font>
    <font>
      <sz val="10"/>
      <name val="Arial"/>
      <family val="2"/>
      <charset val="0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26"/>
      <color rgb="FF000000"/>
      <name val="Calibri"/>
      <family val="2"/>
      <charset val="1"/>
    </font>
    <font>
      <b/>
      <sz val="20"/>
      <name val="Calibri"/>
      <family val="2"/>
      <charset val="1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9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9"/>
      <color indexed="8"/>
      <name val="Arial"/>
      <family val="2"/>
      <charset val="0"/>
    </font>
    <font>
      <sz val="9"/>
      <color indexed="8"/>
      <name val="Arial"/>
      <family val="2"/>
      <charset val="0"/>
    </font>
    <font>
      <sz val="10"/>
      <name val="Arial"/>
      <family val="2"/>
      <charset val="1"/>
    </font>
    <font>
      <sz val="10"/>
      <name val="Arial"/>
      <charset val="1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b/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name val="Arial"/>
      <charset val="134"/>
    </font>
    <font>
      <b/>
      <sz val="16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8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0"/>
      <color rgb="FFFF0000"/>
      <name val="Arial"/>
      <charset val="134"/>
    </font>
    <font>
      <sz val="9"/>
      <name val="Arial"/>
      <charset val="134"/>
    </font>
    <font>
      <b/>
      <sz val="18"/>
      <name val="Arial"/>
      <charset val="134"/>
    </font>
    <font>
      <b/>
      <sz val="16"/>
      <name val="Arial"/>
      <charset val="134"/>
    </font>
    <font>
      <b/>
      <sz val="11"/>
      <name val="Arial"/>
      <charset val="134"/>
    </font>
    <font>
      <b/>
      <sz val="9"/>
      <name val="Arial"/>
      <charset val="134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u/>
      <sz val="10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2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color theme="1"/>
      <name val="Arial2"/>
      <charset val="134"/>
    </font>
    <font>
      <sz val="10"/>
      <color rgb="FF111111"/>
      <name val="Calibri"/>
      <charset val="134"/>
    </font>
    <font>
      <sz val="11"/>
      <color rgb="FF111111"/>
      <name val="Calibri"/>
      <charset val="134"/>
    </font>
    <font>
      <b/>
      <sz val="26"/>
      <color rgb="FF111111"/>
      <name val="Calibri"/>
      <charset val="134"/>
    </font>
    <font>
      <sz val="20"/>
      <color rgb="FF111111"/>
      <name val="Calibri"/>
      <charset val="134"/>
    </font>
    <font>
      <b/>
      <sz val="12"/>
      <color rgb="FF111111"/>
      <name val="Calibri"/>
      <charset val="134"/>
    </font>
    <font>
      <sz val="12"/>
      <color rgb="FF111111"/>
      <name val="Calibri"/>
      <charset val="134"/>
    </font>
    <font>
      <b/>
      <u/>
      <sz val="36"/>
      <color rgb="FF111111"/>
      <name val="Calibri"/>
      <charset val="134"/>
    </font>
    <font>
      <b/>
      <i/>
      <sz val="12"/>
      <color rgb="FF111111"/>
      <name val="Calibri"/>
      <charset val="134"/>
    </font>
    <font>
      <i/>
      <sz val="12"/>
      <color rgb="FF111111"/>
      <name val="Calibri"/>
      <charset val="134"/>
    </font>
    <font>
      <b/>
      <sz val="14"/>
      <color rgb="FF111111"/>
      <name val="Calibri"/>
      <charset val="134"/>
    </font>
    <font>
      <b/>
      <u/>
      <sz val="13"/>
      <name val="Arial"/>
      <charset val="134"/>
    </font>
    <font>
      <b/>
      <u/>
      <sz val="14"/>
      <color rgb="FF000000"/>
      <name val="Times New Roman"/>
      <charset val="134"/>
    </font>
    <font>
      <b/>
      <u/>
      <sz val="12"/>
      <color rgb="FF000000"/>
      <name val="Arial"/>
      <charset val="134"/>
    </font>
    <font>
      <b/>
      <sz val="10"/>
      <color rgb="FF000000"/>
      <name val="Times New Roman"/>
      <charset val="134"/>
    </font>
    <font>
      <b/>
      <sz val="11"/>
      <color rgb="FF000000"/>
      <name val="Arial"/>
      <charset val="134"/>
    </font>
    <font>
      <sz val="10"/>
      <color rgb="FF000000"/>
      <name val="Arial Rounded MT Bold"/>
      <charset val="134"/>
    </font>
    <font>
      <sz val="8"/>
      <name val="Arial"/>
      <charset val="134"/>
    </font>
    <font>
      <b/>
      <sz val="11"/>
      <color rgb="FF000000"/>
      <name val="Calibri"/>
      <charset val="134"/>
    </font>
    <font>
      <b/>
      <u/>
      <sz val="11"/>
      <name val="Arial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8"/>
      <color rgb="FF000000"/>
      <name val="Arial"/>
      <charset val="134"/>
    </font>
    <font>
      <sz val="7"/>
      <color rgb="FF000000"/>
      <name val="Arial"/>
      <charset val="134"/>
    </font>
    <font>
      <b/>
      <sz val="14"/>
      <name val="Arial"/>
      <charset val="134"/>
    </font>
    <font>
      <b/>
      <sz val="13"/>
      <name val="Arial"/>
      <charset val="134"/>
    </font>
    <font>
      <sz val="7"/>
      <name val="Arial"/>
      <charset val="134"/>
    </font>
    <font>
      <b/>
      <u/>
      <sz val="10"/>
      <name val="Arial"/>
      <charset val="134"/>
    </font>
    <font>
      <b/>
      <u/>
      <sz val="7"/>
      <name val="Arial"/>
      <charset val="134"/>
    </font>
    <font>
      <u/>
      <sz val="10"/>
      <name val="Arial"/>
      <charset val="134"/>
    </font>
    <font>
      <sz val="8"/>
      <color rgb="FF000000"/>
      <name val="Arial2"/>
      <charset val="134"/>
    </font>
    <font>
      <b/>
      <sz val="8"/>
      <name val="Arial"/>
      <charset val="134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0000"/>
      <name val="Arial"/>
      <charset val="134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family val="2"/>
      <charset val="0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349986266670736"/>
        <bgColor rgb="FFCCFFFF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178" fontId="42" fillId="0" borderId="0" applyBorder="0" applyProtection="0"/>
    <xf numFmtId="181" fontId="76" fillId="0" borderId="0" applyFont="0" applyFill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9" fontId="42" fillId="0" borderId="0" applyBorder="0" applyProtection="0"/>
    <xf numFmtId="0" fontId="80" fillId="0" borderId="82" applyNumberFormat="0" applyFill="0" applyAlignment="0" applyProtection="0">
      <alignment vertical="center"/>
    </xf>
    <xf numFmtId="0" fontId="77" fillId="11" borderId="80" applyNumberFormat="0" applyAlignment="0" applyProtection="0">
      <alignment vertical="center"/>
    </xf>
    <xf numFmtId="183" fontId="76" fillId="0" borderId="0" applyFont="0" applyFill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179" fontId="42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76" fillId="21" borderId="87" applyNumberFormat="0" applyFont="0" applyAlignment="0" applyProtection="0">
      <alignment vertical="center"/>
    </xf>
    <xf numFmtId="0" fontId="2" fillId="0" borderId="0"/>
    <xf numFmtId="0" fontId="83" fillId="2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9" fontId="42" fillId="0" borderId="0" applyBorder="0" applyProtection="0"/>
    <xf numFmtId="0" fontId="84" fillId="23" borderId="0" applyNumberFormat="0" applyBorder="0" applyAlignment="0" applyProtection="0">
      <alignment vertical="center"/>
    </xf>
    <xf numFmtId="0" fontId="91" fillId="0" borderId="81" applyNumberFormat="0" applyFill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79" fillId="0" borderId="81" applyNumberFormat="0" applyFill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78" fillId="0" borderId="84" applyNumberFormat="0" applyFill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7" fillId="18" borderId="86" applyNumberFormat="0" applyAlignment="0" applyProtection="0">
      <alignment vertical="center"/>
    </xf>
    <xf numFmtId="0" fontId="86" fillId="17" borderId="85" applyNumberFormat="0" applyAlignment="0" applyProtection="0">
      <alignment vertical="center"/>
    </xf>
    <xf numFmtId="0" fontId="90" fillId="17" borderId="86" applyNumberFormat="0" applyAlignment="0" applyProtection="0">
      <alignment vertical="center"/>
    </xf>
    <xf numFmtId="0" fontId="81" fillId="0" borderId="83" applyNumberFormat="0" applyFill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94" fillId="30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184" fontId="2" fillId="0" borderId="0" applyFont="0" applyFill="0" applyBorder="0" applyAlignment="0" applyProtection="0"/>
    <xf numFmtId="0" fontId="84" fillId="15" borderId="0" applyNumberFormat="0" applyBorder="0" applyAlignment="0" applyProtection="0">
      <alignment vertical="center"/>
    </xf>
    <xf numFmtId="0" fontId="27" fillId="0" borderId="0"/>
    <xf numFmtId="0" fontId="25" fillId="0" borderId="0"/>
    <xf numFmtId="0" fontId="85" fillId="0" borderId="0"/>
    <xf numFmtId="0" fontId="27" fillId="0" borderId="0"/>
    <xf numFmtId="180" fontId="27" fillId="0" borderId="0" applyFont="0" applyFill="0" applyBorder="0" applyAlignment="0" applyProtection="0"/>
    <xf numFmtId="176" fontId="25" fillId="0" borderId="0" applyBorder="0" applyProtection="0"/>
    <xf numFmtId="180" fontId="2" fillId="0" borderId="0" applyFont="0" applyFill="0" applyBorder="0" applyAlignment="0" applyProtection="0"/>
    <xf numFmtId="0" fontId="96" fillId="0" borderId="0"/>
  </cellStyleXfs>
  <cellXfs count="599">
    <xf numFmtId="0" fontId="0" fillId="0" borderId="0" xfId="0"/>
    <xf numFmtId="0" fontId="1" fillId="0" borderId="0" xfId="0" applyFont="1" applyFill="1" applyBorder="1" applyAlignment="1"/>
    <xf numFmtId="0" fontId="2" fillId="0" borderId="0" xfId="14"/>
    <xf numFmtId="0" fontId="1" fillId="0" borderId="0" xfId="0" applyFont="1" applyFill="1" applyBorder="1" applyAlignment="1">
      <alignment horizontal="left"/>
    </xf>
    <xf numFmtId="0" fontId="3" fillId="0" borderId="1" xfId="18" applyNumberFormat="1" applyFont="1" applyBorder="1" applyProtection="1"/>
    <xf numFmtId="0" fontId="3" fillId="0" borderId="2" xfId="18" applyNumberFormat="1" applyFont="1" applyBorder="1" applyAlignment="1" applyProtection="1">
      <alignment horizontal="left"/>
    </xf>
    <xf numFmtId="0" fontId="4" fillId="0" borderId="2" xfId="18" applyNumberFormat="1" applyFont="1" applyBorder="1" applyAlignment="1" applyProtection="1">
      <alignment horizontal="left" vertical="center" wrapText="1"/>
    </xf>
    <xf numFmtId="0" fontId="3" fillId="0" borderId="3" xfId="18" applyNumberFormat="1" applyFont="1" applyBorder="1" applyProtection="1"/>
    <xf numFmtId="0" fontId="3" fillId="0" borderId="0" xfId="18" applyNumberFormat="1" applyFont="1" applyBorder="1" applyAlignment="1" applyProtection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3" xfId="18" applyNumberFormat="1" applyFont="1" applyBorder="1" applyAlignment="1" applyProtection="1">
      <alignment horizontal="center" vertical="center" wrapText="1"/>
    </xf>
    <xf numFmtId="0" fontId="3" fillId="0" borderId="0" xfId="18" applyNumberFormat="1" applyFont="1" applyBorder="1" applyAlignment="1" applyProtection="1">
      <alignment horizontal="left" vertical="center" wrapText="1"/>
    </xf>
    <xf numFmtId="0" fontId="6" fillId="0" borderId="0" xfId="18" applyNumberFormat="1" applyFont="1" applyBorder="1" applyAlignment="1" applyProtection="1">
      <alignment horizontal="center" vertical="center" wrapText="1"/>
    </xf>
    <xf numFmtId="185" fontId="3" fillId="0" borderId="0" xfId="18" applyNumberFormat="1" applyFont="1" applyBorder="1" applyAlignment="1" applyProtection="1">
      <alignment horizontal="left" vertical="center" wrapText="1"/>
    </xf>
    <xf numFmtId="180" fontId="7" fillId="2" borderId="4" xfId="57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left" vertical="center" wrapText="1"/>
    </xf>
    <xf numFmtId="2" fontId="7" fillId="3" borderId="6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0" borderId="4" xfId="14" applyFont="1" applyBorder="1" applyAlignment="1">
      <alignment horizontal="center" vertical="center" wrapText="1"/>
    </xf>
    <xf numFmtId="0" fontId="8" fillId="0" borderId="4" xfId="14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3" borderId="4" xfId="14" applyFont="1" applyFill="1" applyBorder="1" applyAlignment="1">
      <alignment horizontal="right" vertical="center" wrapText="1"/>
    </xf>
    <xf numFmtId="0" fontId="10" fillId="4" borderId="1" xfId="14" applyFont="1" applyFill="1" applyBorder="1" applyAlignment="1">
      <alignment vertical="center"/>
    </xf>
    <xf numFmtId="0" fontId="10" fillId="4" borderId="2" xfId="14" applyFont="1" applyFill="1" applyBorder="1" applyAlignment="1">
      <alignment vertical="center"/>
    </xf>
    <xf numFmtId="0" fontId="10" fillId="4" borderId="3" xfId="14" applyFont="1" applyFill="1" applyBorder="1" applyAlignment="1">
      <alignment vertical="center"/>
    </xf>
    <xf numFmtId="0" fontId="10" fillId="4" borderId="0" xfId="14" applyFont="1" applyFill="1" applyBorder="1" applyAlignment="1">
      <alignment vertical="center"/>
    </xf>
    <xf numFmtId="0" fontId="10" fillId="4" borderId="8" xfId="14" applyFont="1" applyFill="1" applyBorder="1" applyAlignment="1">
      <alignment vertical="center"/>
    </xf>
    <xf numFmtId="0" fontId="10" fillId="4" borderId="9" xfId="14" applyFont="1" applyFill="1" applyBorder="1" applyAlignment="1">
      <alignment vertical="center"/>
    </xf>
    <xf numFmtId="180" fontId="7" fillId="3" borderId="4" xfId="49" applyNumberFormat="1" applyFont="1" applyFill="1" applyBorder="1" applyAlignment="1">
      <alignment horizontal="center" vertical="center"/>
    </xf>
    <xf numFmtId="0" fontId="11" fillId="3" borderId="5" xfId="58" applyFont="1" applyFill="1" applyBorder="1" applyAlignment="1">
      <alignment vertical="center"/>
    </xf>
    <xf numFmtId="0" fontId="11" fillId="3" borderId="6" xfId="58" applyFont="1" applyFill="1" applyBorder="1" applyAlignment="1">
      <alignment vertical="center"/>
    </xf>
    <xf numFmtId="0" fontId="7" fillId="0" borderId="4" xfId="14" applyNumberFormat="1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left" vertical="center"/>
    </xf>
    <xf numFmtId="0" fontId="8" fillId="0" borderId="4" xfId="14" applyFont="1" applyFill="1" applyBorder="1" applyAlignment="1">
      <alignment horizontal="center" vertical="center" wrapText="1"/>
    </xf>
    <xf numFmtId="0" fontId="8" fillId="0" borderId="4" xfId="14" applyFont="1" applyFill="1" applyBorder="1" applyAlignment="1">
      <alignment horizontal="left" vertical="center" wrapText="1"/>
    </xf>
    <xf numFmtId="0" fontId="10" fillId="0" borderId="4" xfId="14" applyFont="1" applyFill="1" applyBorder="1" applyAlignment="1">
      <alignment horizontal="right" vertical="center" wrapText="1"/>
    </xf>
    <xf numFmtId="0" fontId="2" fillId="0" borderId="0" xfId="14" applyFill="1"/>
    <xf numFmtId="0" fontId="2" fillId="0" borderId="0" xfId="14" applyFill="1" applyAlignment="1">
      <alignment horizontal="left"/>
    </xf>
    <xf numFmtId="180" fontId="7" fillId="0" borderId="4" xfId="49" applyNumberFormat="1" applyFont="1" applyFill="1" applyBorder="1" applyAlignment="1">
      <alignment horizontal="center" vertical="center"/>
    </xf>
    <xf numFmtId="0" fontId="11" fillId="0" borderId="4" xfId="58" applyFont="1" applyFill="1" applyBorder="1" applyAlignment="1">
      <alignment horizontal="left" vertical="center" wrapText="1"/>
    </xf>
    <xf numFmtId="2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/>
    </xf>
    <xf numFmtId="0" fontId="4" fillId="0" borderId="2" xfId="18" applyNumberFormat="1" applyFont="1" applyBorder="1" applyAlignment="1" applyProtection="1">
      <alignment vertical="center" wrapText="1"/>
    </xf>
    <xf numFmtId="0" fontId="4" fillId="0" borderId="10" xfId="18" applyNumberFormat="1" applyFont="1" applyBorder="1" applyAlignment="1" applyProtection="1">
      <alignment vertical="center" wrapText="1"/>
    </xf>
    <xf numFmtId="0" fontId="4" fillId="0" borderId="7" xfId="18" applyNumberFormat="1" applyFont="1" applyBorder="1" applyAlignment="1" applyProtection="1">
      <alignment vertical="center" wrapText="1"/>
    </xf>
    <xf numFmtId="4" fontId="3" fillId="0" borderId="7" xfId="18" applyNumberFormat="1" applyFont="1" applyBorder="1" applyAlignment="1" applyProtection="1">
      <alignment vertical="center" wrapText="1"/>
    </xf>
    <xf numFmtId="185" fontId="3" fillId="0" borderId="0" xfId="18" applyNumberFormat="1" applyFont="1" applyBorder="1" applyAlignment="1" applyProtection="1">
      <alignment vertical="center" wrapText="1"/>
    </xf>
    <xf numFmtId="4" fontId="3" fillId="0" borderId="0" xfId="18" applyNumberFormat="1" applyFont="1" applyBorder="1" applyAlignment="1" applyProtection="1">
      <alignment horizontal="center" vertical="top" wrapText="1"/>
    </xf>
    <xf numFmtId="2" fontId="7" fillId="3" borderId="11" xfId="0" applyNumberFormat="1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  <xf numFmtId="186" fontId="12" fillId="0" borderId="4" xfId="49" applyNumberFormat="1" applyFont="1" applyBorder="1" applyAlignment="1">
      <alignment horizontal="right" vertical="center" wrapText="1"/>
    </xf>
    <xf numFmtId="180" fontId="12" fillId="0" borderId="4" xfId="49" applyNumberFormat="1" applyFont="1" applyBorder="1" applyAlignment="1">
      <alignment horizontal="center" vertical="center"/>
    </xf>
    <xf numFmtId="180" fontId="8" fillId="0" borderId="4" xfId="49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4" xfId="57" applyNumberFormat="1" applyFont="1" applyBorder="1" applyAlignment="1">
      <alignment horizontal="right" vertical="center"/>
    </xf>
    <xf numFmtId="180" fontId="8" fillId="0" borderId="4" xfId="57" applyNumberFormat="1" applyFont="1" applyFill="1" applyBorder="1" applyAlignment="1">
      <alignment horizontal="center" vertical="center"/>
    </xf>
    <xf numFmtId="180" fontId="8" fillId="0" borderId="4" xfId="57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4" borderId="10" xfId="14" applyFont="1" applyFill="1" applyBorder="1" applyAlignment="1">
      <alignment vertical="center"/>
    </xf>
    <xf numFmtId="0" fontId="10" fillId="4" borderId="7" xfId="14" applyFont="1" applyFill="1" applyBorder="1" applyAlignment="1">
      <alignment vertical="center"/>
    </xf>
    <xf numFmtId="0" fontId="13" fillId="0" borderId="9" xfId="18" applyNumberFormat="1" applyFont="1" applyBorder="1" applyProtection="1"/>
    <xf numFmtId="0" fontId="1" fillId="0" borderId="9" xfId="0" applyFont="1" applyFill="1" applyBorder="1" applyAlignment="1"/>
    <xf numFmtId="0" fontId="2" fillId="0" borderId="9" xfId="18" applyNumberFormat="1" applyFont="1" applyBorder="1" applyProtection="1"/>
    <xf numFmtId="0" fontId="1" fillId="0" borderId="0" xfId="18" applyNumberFormat="1" applyFont="1" applyBorder="1" applyAlignment="1" applyProtection="1"/>
    <xf numFmtId="0" fontId="2" fillId="0" borderId="0" xfId="18" applyNumberFormat="1" applyFont="1" applyBorder="1" applyProtection="1"/>
    <xf numFmtId="0" fontId="1" fillId="0" borderId="0" xfId="0" applyFont="1" applyFill="1" applyBorder="1" applyAlignment="1"/>
    <xf numFmtId="0" fontId="1" fillId="0" borderId="9" xfId="18" applyNumberFormat="1" applyFont="1" applyBorder="1" applyAlignment="1" applyProtection="1"/>
    <xf numFmtId="0" fontId="10" fillId="4" borderId="13" xfId="14" applyFont="1" applyFill="1" applyBorder="1" applyAlignment="1">
      <alignment vertical="center"/>
    </xf>
    <xf numFmtId="0" fontId="11" fillId="3" borderId="11" xfId="58" applyFont="1" applyFill="1" applyBorder="1" applyAlignment="1">
      <alignment vertical="center"/>
    </xf>
    <xf numFmtId="0" fontId="7" fillId="0" borderId="4" xfId="14" applyFont="1" applyFill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/>
    </xf>
    <xf numFmtId="186" fontId="12" fillId="0" borderId="4" xfId="49" applyNumberFormat="1" applyFont="1" applyFill="1" applyBorder="1" applyAlignment="1">
      <alignment horizontal="right" vertical="center" wrapText="1"/>
    </xf>
    <xf numFmtId="180" fontId="12" fillId="0" borderId="4" xfId="49" applyNumberFormat="1" applyFont="1" applyFill="1" applyBorder="1" applyAlignment="1">
      <alignment horizontal="center" vertical="center"/>
    </xf>
    <xf numFmtId="180" fontId="8" fillId="0" borderId="4" xfId="49" applyNumberFormat="1" applyFont="1" applyFill="1" applyBorder="1" applyAlignment="1">
      <alignment horizontal="center" vertical="center"/>
    </xf>
    <xf numFmtId="180" fontId="7" fillId="0" borderId="4" xfId="57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8" fillId="0" borderId="4" xfId="57" applyNumberFormat="1" applyFont="1" applyFill="1" applyBorder="1" applyAlignment="1">
      <alignment horizontal="right" vertical="center"/>
    </xf>
    <xf numFmtId="0" fontId="8" fillId="0" borderId="4" xfId="14" applyFont="1" applyFill="1" applyBorder="1" applyAlignment="1">
      <alignment horizontal="left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0" xfId="14" applyFont="1" applyFill="1" applyBorder="1" applyAlignment="1">
      <alignment horizontal="left" vertical="center" wrapText="1"/>
    </xf>
    <xf numFmtId="0" fontId="2" fillId="0" borderId="0" xfId="14" applyFill="1" applyAlignment="1">
      <alignment horizontal="center" vertical="center"/>
    </xf>
    <xf numFmtId="0" fontId="2" fillId="0" borderId="0" xfId="14" applyFill="1" applyAlignment="1">
      <alignment horizontal="left" vertical="center"/>
    </xf>
    <xf numFmtId="180" fontId="7" fillId="0" borderId="12" xfId="49" applyNumberFormat="1" applyFont="1" applyFill="1" applyBorder="1" applyAlignment="1">
      <alignment horizontal="center" vertical="center"/>
    </xf>
    <xf numFmtId="187" fontId="12" fillId="0" borderId="4" xfId="49" applyNumberFormat="1" applyFont="1" applyFill="1" applyBorder="1" applyAlignment="1">
      <alignment horizontal="right" vertical="center" wrapText="1"/>
    </xf>
    <xf numFmtId="187" fontId="8" fillId="0" borderId="4" xfId="57" applyNumberFormat="1" applyFont="1" applyFill="1" applyBorder="1" applyAlignment="1">
      <alignment horizontal="right" vertical="center"/>
    </xf>
    <xf numFmtId="188" fontId="8" fillId="0" borderId="4" xfId="57" applyNumberFormat="1" applyFont="1" applyFill="1" applyBorder="1" applyAlignment="1">
      <alignment horizontal="right" vertical="center"/>
    </xf>
    <xf numFmtId="186" fontId="8" fillId="0" borderId="4" xfId="57" applyNumberFormat="1" applyFont="1" applyFill="1" applyBorder="1" applyAlignment="1">
      <alignment horizontal="right" vertical="center"/>
    </xf>
    <xf numFmtId="0" fontId="13" fillId="0" borderId="0" xfId="18" applyNumberFormat="1" applyFont="1" applyFill="1" applyBorder="1" applyProtection="1"/>
    <xf numFmtId="0" fontId="2" fillId="0" borderId="0" xfId="18" applyNumberFormat="1" applyFont="1" applyFill="1" applyBorder="1" applyProtection="1"/>
    <xf numFmtId="0" fontId="1" fillId="0" borderId="0" xfId="18" applyNumberFormat="1" applyFont="1" applyFill="1" applyBorder="1" applyAlignment="1" applyProtection="1"/>
    <xf numFmtId="0" fontId="13" fillId="0" borderId="0" xfId="18" applyNumberFormat="1" applyFont="1" applyBorder="1" applyProtection="1"/>
    <xf numFmtId="0" fontId="14" fillId="0" borderId="0" xfId="0" applyFont="1" applyFill="1" applyAlignment="1"/>
    <xf numFmtId="0" fontId="14" fillId="4" borderId="1" xfId="0" applyFont="1" applyFill="1" applyBorder="1" applyAlignment="1"/>
    <xf numFmtId="0" fontId="14" fillId="4" borderId="2" xfId="0" applyFont="1" applyFill="1" applyBorder="1" applyAlignment="1"/>
    <xf numFmtId="0" fontId="14" fillId="4" borderId="10" xfId="0" applyFont="1" applyFill="1" applyBorder="1" applyAlignment="1"/>
    <xf numFmtId="0" fontId="15" fillId="4" borderId="1" xfId="52" applyFont="1" applyFill="1" applyBorder="1" applyAlignment="1">
      <alignment horizontal="center" vertical="center"/>
    </xf>
    <xf numFmtId="0" fontId="15" fillId="4" borderId="2" xfId="52" applyFont="1" applyFill="1" applyBorder="1" applyAlignment="1">
      <alignment horizontal="center" vertical="center"/>
    </xf>
    <xf numFmtId="0" fontId="15" fillId="4" borderId="10" xfId="52" applyFont="1" applyFill="1" applyBorder="1" applyAlignment="1">
      <alignment horizontal="center" vertical="center"/>
    </xf>
    <xf numFmtId="0" fontId="15" fillId="4" borderId="3" xfId="52" applyFont="1" applyFill="1" applyBorder="1" applyAlignment="1">
      <alignment horizontal="center" vertical="center"/>
    </xf>
    <xf numFmtId="0" fontId="15" fillId="4" borderId="0" xfId="52" applyFont="1" applyFill="1" applyBorder="1" applyAlignment="1">
      <alignment horizontal="center" vertical="center"/>
    </xf>
    <xf numFmtId="0" fontId="15" fillId="4" borderId="7" xfId="52" applyFont="1" applyFill="1" applyBorder="1" applyAlignment="1">
      <alignment horizontal="center" vertical="center"/>
    </xf>
    <xf numFmtId="0" fontId="15" fillId="4" borderId="8" xfId="52" applyFont="1" applyFill="1" applyBorder="1" applyAlignment="1">
      <alignment horizontal="center" vertical="center"/>
    </xf>
    <xf numFmtId="0" fontId="15" fillId="4" borderId="9" xfId="52" applyFont="1" applyFill="1" applyBorder="1" applyAlignment="1">
      <alignment horizontal="center" vertical="center"/>
    </xf>
    <xf numFmtId="0" fontId="15" fillId="4" borderId="13" xfId="52" applyFont="1" applyFill="1" applyBorder="1" applyAlignment="1">
      <alignment horizontal="center" vertical="center"/>
    </xf>
    <xf numFmtId="0" fontId="16" fillId="4" borderId="8" xfId="52" applyFont="1" applyFill="1" applyBorder="1" applyAlignment="1">
      <alignment horizontal="center" vertical="center"/>
    </xf>
    <xf numFmtId="0" fontId="16" fillId="4" borderId="9" xfId="52" applyFont="1" applyFill="1" applyBorder="1" applyAlignment="1">
      <alignment horizontal="center" vertical="center"/>
    </xf>
    <xf numFmtId="0" fontId="16" fillId="4" borderId="13" xfId="52" applyFont="1" applyFill="1" applyBorder="1" applyAlignment="1">
      <alignment horizontal="center" vertical="center"/>
    </xf>
    <xf numFmtId="0" fontId="17" fillId="4" borderId="4" xfId="52" applyFont="1" applyFill="1" applyBorder="1" applyAlignment="1" applyProtection="1">
      <alignment horizontal="left" vertical="top"/>
    </xf>
    <xf numFmtId="4" fontId="18" fillId="4" borderId="5" xfId="52" applyNumberFormat="1" applyFont="1" applyFill="1" applyBorder="1" applyAlignment="1" applyProtection="1">
      <alignment horizontal="left" vertical="center" wrapText="1"/>
    </xf>
    <xf numFmtId="0" fontId="18" fillId="4" borderId="6" xfId="52" applyFont="1" applyFill="1" applyBorder="1" applyAlignment="1" applyProtection="1">
      <alignment horizontal="left" vertical="center" wrapText="1"/>
    </xf>
    <xf numFmtId="0" fontId="18" fillId="4" borderId="11" xfId="52" applyFont="1" applyFill="1" applyBorder="1" applyAlignment="1" applyProtection="1">
      <alignment horizontal="left" vertical="center" wrapText="1"/>
    </xf>
    <xf numFmtId="0" fontId="17" fillId="4" borderId="4" xfId="52" applyFont="1" applyFill="1" applyBorder="1" applyAlignment="1" applyProtection="1">
      <alignment horizontal="left" vertical="center"/>
    </xf>
    <xf numFmtId="0" fontId="18" fillId="4" borderId="5" xfId="52" applyFont="1" applyFill="1" applyBorder="1" applyAlignment="1" applyProtection="1">
      <alignment horizontal="left" vertical="center" wrapText="1"/>
    </xf>
    <xf numFmtId="0" fontId="19" fillId="4" borderId="5" xfId="52" applyFont="1" applyFill="1" applyBorder="1" applyAlignment="1">
      <alignment horizontal="center" vertical="center"/>
    </xf>
    <xf numFmtId="0" fontId="19" fillId="4" borderId="6" xfId="52" applyFont="1" applyFill="1" applyBorder="1" applyAlignment="1">
      <alignment horizontal="center" vertical="center"/>
    </xf>
    <xf numFmtId="0" fontId="19" fillId="4" borderId="11" xfId="52" applyFont="1" applyFill="1" applyBorder="1" applyAlignment="1">
      <alignment horizontal="center" vertical="center"/>
    </xf>
    <xf numFmtId="0" fontId="20" fillId="4" borderId="12" xfId="52" applyFont="1" applyFill="1" applyBorder="1" applyAlignment="1">
      <alignment horizontal="center" vertical="center"/>
    </xf>
    <xf numFmtId="0" fontId="20" fillId="4" borderId="4" xfId="52" applyFont="1" applyFill="1" applyBorder="1" applyAlignment="1">
      <alignment horizontal="center" vertical="center"/>
    </xf>
    <xf numFmtId="0" fontId="19" fillId="4" borderId="4" xfId="52" applyFont="1" applyFill="1" applyBorder="1" applyAlignment="1">
      <alignment horizontal="left" vertical="center"/>
    </xf>
    <xf numFmtId="0" fontId="21" fillId="4" borderId="4" xfId="52" applyFont="1" applyFill="1" applyBorder="1" applyAlignment="1">
      <alignment horizontal="left" vertical="center"/>
    </xf>
    <xf numFmtId="10" fontId="21" fillId="4" borderId="4" xfId="56" applyNumberFormat="1" applyFont="1" applyFill="1" applyBorder="1" applyAlignment="1">
      <alignment horizontal="center" vertical="center"/>
    </xf>
    <xf numFmtId="0" fontId="19" fillId="4" borderId="4" xfId="52" applyFont="1" applyFill="1" applyBorder="1" applyAlignment="1">
      <alignment horizontal="left" vertical="center" wrapText="1"/>
    </xf>
    <xf numFmtId="0" fontId="19" fillId="4" borderId="1" xfId="52" applyFont="1" applyFill="1" applyBorder="1" applyAlignment="1">
      <alignment horizontal="left" vertical="center"/>
    </xf>
    <xf numFmtId="0" fontId="22" fillId="4" borderId="0" xfId="0" applyFont="1" applyFill="1" applyBorder="1" applyAlignment="1"/>
    <xf numFmtId="0" fontId="19" fillId="4" borderId="2" xfId="52" applyFont="1" applyFill="1" applyBorder="1" applyAlignment="1">
      <alignment horizontal="left" vertical="center"/>
    </xf>
    <xf numFmtId="2" fontId="21" fillId="4" borderId="10" xfId="56" applyNumberFormat="1" applyFont="1" applyFill="1" applyBorder="1" applyAlignment="1">
      <alignment horizontal="center" vertical="center"/>
    </xf>
    <xf numFmtId="0" fontId="19" fillId="4" borderId="5" xfId="52" applyFont="1" applyFill="1" applyBorder="1" applyAlignment="1">
      <alignment horizontal="left" vertical="center"/>
    </xf>
    <xf numFmtId="0" fontId="19" fillId="4" borderId="11" xfId="52" applyFont="1" applyFill="1" applyBorder="1" applyAlignment="1">
      <alignment horizontal="left" vertical="center"/>
    </xf>
    <xf numFmtId="2" fontId="19" fillId="4" borderId="2" xfId="56" applyNumberFormat="1" applyFont="1" applyFill="1" applyBorder="1" applyAlignment="1">
      <alignment horizontal="center" vertical="center"/>
    </xf>
    <xf numFmtId="2" fontId="19" fillId="4" borderId="10" xfId="56" applyNumberFormat="1" applyFont="1" applyFill="1" applyBorder="1" applyAlignment="1">
      <alignment horizontal="center" vertical="center"/>
    </xf>
    <xf numFmtId="0" fontId="23" fillId="4" borderId="1" xfId="52" applyFont="1" applyFill="1" applyBorder="1" applyAlignment="1">
      <alignment horizontal="center" vertical="center"/>
    </xf>
    <xf numFmtId="0" fontId="23" fillId="4" borderId="2" xfId="52" applyFont="1" applyFill="1" applyBorder="1" applyAlignment="1">
      <alignment horizontal="center" vertical="center"/>
    </xf>
    <xf numFmtId="2" fontId="23" fillId="4" borderId="2" xfId="56" applyNumberFormat="1" applyFont="1" applyFill="1" applyBorder="1" applyAlignment="1">
      <alignment horizontal="center" vertical="center"/>
    </xf>
    <xf numFmtId="2" fontId="23" fillId="4" borderId="10" xfId="56" applyNumberFormat="1" applyFont="1" applyFill="1" applyBorder="1" applyAlignment="1">
      <alignment horizontal="center" vertical="center"/>
    </xf>
    <xf numFmtId="0" fontId="24" fillId="4" borderId="1" xfId="52" applyFont="1" applyFill="1" applyBorder="1" applyAlignment="1">
      <alignment horizontal="center" vertical="center" wrapText="1"/>
    </xf>
    <xf numFmtId="0" fontId="24" fillId="4" borderId="2" xfId="52" applyFont="1" applyFill="1" applyBorder="1" applyAlignment="1">
      <alignment horizontal="center" vertical="center" wrapText="1"/>
    </xf>
    <xf numFmtId="0" fontId="24" fillId="4" borderId="10" xfId="52" applyFont="1" applyFill="1" applyBorder="1" applyAlignment="1">
      <alignment horizontal="center" vertical="center" wrapText="1"/>
    </xf>
    <xf numFmtId="0" fontId="24" fillId="4" borderId="3" xfId="52" applyFont="1" applyFill="1" applyBorder="1" applyAlignment="1">
      <alignment vertical="justify"/>
    </xf>
    <xf numFmtId="0" fontId="24" fillId="4" borderId="0" xfId="52" applyFont="1" applyFill="1" applyBorder="1" applyAlignment="1">
      <alignment vertical="justify"/>
    </xf>
    <xf numFmtId="0" fontId="24" fillId="4" borderId="7" xfId="52" applyFont="1" applyFill="1" applyBorder="1" applyAlignment="1">
      <alignment vertical="justify"/>
    </xf>
    <xf numFmtId="0" fontId="25" fillId="4" borderId="8" xfId="52" applyFill="1" applyBorder="1"/>
    <xf numFmtId="0" fontId="25" fillId="4" borderId="9" xfId="52" applyFill="1" applyBorder="1"/>
    <xf numFmtId="0" fontId="25" fillId="4" borderId="13" xfId="52" applyFill="1" applyBorder="1"/>
    <xf numFmtId="0" fontId="14" fillId="4" borderId="7" xfId="0" applyFont="1" applyFill="1" applyBorder="1" applyAlignment="1"/>
    <xf numFmtId="0" fontId="14" fillId="4" borderId="3" xfId="0" applyFont="1" applyFill="1" applyBorder="1" applyAlignment="1"/>
    <xf numFmtId="0" fontId="14" fillId="4" borderId="0" xfId="0" applyFont="1" applyFill="1" applyBorder="1" applyAlignment="1"/>
    <xf numFmtId="0" fontId="26" fillId="4" borderId="3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14" fillId="4" borderId="0" xfId="0" applyFont="1" applyFill="1" applyAlignment="1"/>
    <xf numFmtId="0" fontId="26" fillId="4" borderId="8" xfId="0" applyFont="1" applyFill="1" applyBorder="1" applyAlignment="1">
      <alignment horizontal="left" vertical="center"/>
    </xf>
    <xf numFmtId="0" fontId="14" fillId="4" borderId="9" xfId="0" applyFont="1" applyFill="1" applyBorder="1" applyAlignment="1"/>
    <xf numFmtId="0" fontId="14" fillId="4" borderId="13" xfId="0" applyFont="1" applyFill="1" applyBorder="1" applyAlignment="1"/>
    <xf numFmtId="0" fontId="27" fillId="0" borderId="0" xfId="0" applyFont="1"/>
    <xf numFmtId="0" fontId="28" fillId="0" borderId="0" xfId="0" applyFont="1"/>
    <xf numFmtId="0" fontId="27" fillId="4" borderId="0" xfId="0" applyFont="1" applyFill="1"/>
    <xf numFmtId="0" fontId="27" fillId="5" borderId="0" xfId="0" applyFont="1" applyFill="1"/>
    <xf numFmtId="0" fontId="29" fillId="4" borderId="0" xfId="0" applyFont="1" applyFill="1" applyBorder="1"/>
    <xf numFmtId="0" fontId="30" fillId="0" borderId="0" xfId="0" applyFont="1" applyAlignment="1">
      <alignment vertical="top"/>
    </xf>
    <xf numFmtId="0" fontId="0" fillId="0" borderId="0" xfId="0" applyAlignment="1">
      <alignment wrapText="1"/>
    </xf>
    <xf numFmtId="0" fontId="27" fillId="0" borderId="0" xfId="0" applyFont="1" applyAlignment="1"/>
    <xf numFmtId="0" fontId="0" fillId="0" borderId="0" xfId="0" applyFont="1" applyBorder="1" applyAlignment="1" applyProtection="1"/>
    <xf numFmtId="0" fontId="27" fillId="0" borderId="0" xfId="0" applyFont="1" applyBorder="1" applyAlignment="1" applyProtection="1"/>
    <xf numFmtId="176" fontId="0" fillId="0" borderId="0" xfId="0" applyNumberFormat="1" applyFont="1" applyBorder="1" applyAlignment="1" applyProtection="1"/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16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/>
    <xf numFmtId="0" fontId="34" fillId="0" borderId="16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5" fillId="0" borderId="17" xfId="0" applyFont="1" applyBorder="1" applyAlignment="1">
      <alignment horizontal="justify" vertical="top" wrapText="1"/>
    </xf>
    <xf numFmtId="0" fontId="35" fillId="0" borderId="18" xfId="0" applyFont="1" applyBorder="1" applyAlignment="1">
      <alignment horizontal="justify" vertical="top" wrapText="1"/>
    </xf>
    <xf numFmtId="0" fontId="35" fillId="0" borderId="19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justify" vertical="center" wrapText="1"/>
    </xf>
    <xf numFmtId="0" fontId="35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0" fontId="36" fillId="6" borderId="4" xfId="0" applyFont="1" applyFill="1" applyBorder="1" applyAlignment="1">
      <alignment horizontal="center" vertical="top"/>
    </xf>
    <xf numFmtId="0" fontId="37" fillId="6" borderId="4" xfId="0" applyFont="1" applyFill="1" applyBorder="1" applyAlignment="1">
      <alignment vertical="center" wrapText="1"/>
    </xf>
    <xf numFmtId="0" fontId="38" fillId="6" borderId="4" xfId="0" applyFont="1" applyFill="1" applyBorder="1"/>
    <xf numFmtId="178" fontId="38" fillId="6" borderId="4" xfId="1" applyFont="1" applyFill="1" applyBorder="1" applyAlignment="1" applyProtection="1"/>
    <xf numFmtId="178" fontId="39" fillId="6" borderId="4" xfId="1" applyFont="1" applyFill="1" applyBorder="1" applyAlignment="1" applyProtection="1">
      <alignment horizontal="center"/>
    </xf>
    <xf numFmtId="0" fontId="27" fillId="0" borderId="4" xfId="0" applyFont="1" applyBorder="1" applyAlignment="1">
      <alignment horizontal="center" vertical="top" wrapText="1"/>
    </xf>
    <xf numFmtId="0" fontId="40" fillId="0" borderId="4" xfId="0" applyFont="1" applyBorder="1" applyAlignment="1">
      <alignment horizontal="justify" vertical="top" wrapText="1"/>
    </xf>
    <xf numFmtId="0" fontId="27" fillId="0" borderId="4" xfId="0" applyFont="1" applyBorder="1" applyAlignment="1">
      <alignment horizontal="center" vertical="center"/>
    </xf>
    <xf numFmtId="178" fontId="27" fillId="0" borderId="4" xfId="1" applyFont="1" applyBorder="1" applyAlignment="1" applyProtection="1">
      <alignment vertical="center"/>
    </xf>
    <xf numFmtId="178" fontId="40" fillId="4" borderId="4" xfId="1" applyFont="1" applyFill="1" applyBorder="1" applyAlignment="1" applyProtection="1">
      <alignment vertical="center"/>
    </xf>
    <xf numFmtId="178" fontId="40" fillId="0" borderId="4" xfId="1" applyFont="1" applyBorder="1" applyAlignment="1" applyProtection="1">
      <alignment vertical="center"/>
    </xf>
    <xf numFmtId="0" fontId="27" fillId="0" borderId="4" xfId="0" applyFont="1" applyBorder="1" applyAlignment="1">
      <alignment horizontal="right" vertical="center"/>
    </xf>
    <xf numFmtId="0" fontId="27" fillId="4" borderId="4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justify" vertical="center" wrapText="1"/>
    </xf>
    <xf numFmtId="178" fontId="27" fillId="4" borderId="4" xfId="1" applyFont="1" applyFill="1" applyBorder="1" applyAlignment="1" applyProtection="1">
      <alignment vertical="center"/>
    </xf>
    <xf numFmtId="0" fontId="27" fillId="4" borderId="4" xfId="0" applyFont="1" applyFill="1" applyBorder="1" applyAlignment="1">
      <alignment horizontal="right" vertical="center"/>
    </xf>
    <xf numFmtId="178" fontId="42" fillId="0" borderId="4" xfId="1" applyBorder="1" applyProtection="1"/>
    <xf numFmtId="0" fontId="37" fillId="6" borderId="4" xfId="0" applyFont="1" applyFill="1" applyBorder="1" applyAlignment="1">
      <alignment horizontal="justify" vertical="top" wrapText="1"/>
    </xf>
    <xf numFmtId="0" fontId="27" fillId="4" borderId="4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left" vertical="top" wrapText="1"/>
    </xf>
    <xf numFmtId="0" fontId="40" fillId="4" borderId="4" xfId="0" applyFont="1" applyFill="1" applyBorder="1" applyAlignment="1">
      <alignment horizontal="justify" vertical="top" wrapText="1"/>
    </xf>
    <xf numFmtId="178" fontId="42" fillId="0" borderId="4" xfId="1" applyBorder="1" applyAlignment="1" applyProtection="1">
      <alignment vertical="center"/>
    </xf>
    <xf numFmtId="178" fontId="40" fillId="4" borderId="4" xfId="1" applyFont="1" applyFill="1" applyBorder="1" applyAlignment="1" applyProtection="1">
      <alignment horizontal="center" vertical="center"/>
    </xf>
    <xf numFmtId="0" fontId="41" fillId="4" borderId="4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top" wrapText="1"/>
    </xf>
    <xf numFmtId="0" fontId="36" fillId="5" borderId="4" xfId="0" applyFont="1" applyFill="1" applyBorder="1" applyAlignment="1">
      <alignment horizontal="left" vertical="top" wrapText="1"/>
    </xf>
    <xf numFmtId="0" fontId="27" fillId="5" borderId="4" xfId="0" applyFont="1" applyFill="1" applyBorder="1" applyAlignment="1">
      <alignment horizontal="center" vertical="center"/>
    </xf>
    <xf numFmtId="178" fontId="27" fillId="5" borderId="4" xfId="1" applyFont="1" applyFill="1" applyBorder="1" applyAlignment="1" applyProtection="1">
      <alignment vertical="center"/>
    </xf>
    <xf numFmtId="178" fontId="40" fillId="5" borderId="4" xfId="1" applyFont="1" applyFill="1" applyBorder="1" applyAlignment="1" applyProtection="1">
      <alignment horizontal="center" vertical="center"/>
    </xf>
    <xf numFmtId="0" fontId="41" fillId="4" borderId="4" xfId="0" applyFont="1" applyFill="1" applyBorder="1" applyAlignment="1">
      <alignment horizontal="justify" vertical="top" wrapText="1"/>
    </xf>
    <xf numFmtId="0" fontId="27" fillId="4" borderId="24" xfId="0" applyFont="1" applyFill="1" applyBorder="1" applyAlignment="1">
      <alignment horizontal="center" vertical="top" wrapText="1"/>
    </xf>
    <xf numFmtId="0" fontId="41" fillId="4" borderId="25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justify" vertical="center" wrapText="1"/>
    </xf>
    <xf numFmtId="0" fontId="27" fillId="4" borderId="12" xfId="0" applyFont="1" applyFill="1" applyBorder="1" applyAlignment="1">
      <alignment horizontal="center" vertical="center"/>
    </xf>
    <xf numFmtId="178" fontId="27" fillId="4" borderId="12" xfId="1" applyFont="1" applyFill="1" applyBorder="1" applyAlignment="1" applyProtection="1">
      <alignment vertical="center"/>
    </xf>
    <xf numFmtId="178" fontId="40" fillId="4" borderId="12" xfId="1" applyFont="1" applyFill="1" applyBorder="1" applyAlignment="1" applyProtection="1">
      <alignment horizontal="center" vertical="center"/>
    </xf>
    <xf numFmtId="178" fontId="40" fillId="4" borderId="12" xfId="1" applyFont="1" applyFill="1" applyBorder="1" applyAlignment="1" applyProtection="1">
      <alignment vertical="center"/>
    </xf>
    <xf numFmtId="0" fontId="41" fillId="4" borderId="26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justify" vertical="top" wrapText="1"/>
    </xf>
    <xf numFmtId="0" fontId="27" fillId="4" borderId="27" xfId="0" applyFont="1" applyFill="1" applyBorder="1" applyAlignment="1">
      <alignment horizontal="center" vertical="center"/>
    </xf>
    <xf numFmtId="178" fontId="27" fillId="4" borderId="27" xfId="1" applyFont="1" applyFill="1" applyBorder="1" applyAlignment="1" applyProtection="1">
      <alignment vertical="center"/>
    </xf>
    <xf numFmtId="0" fontId="27" fillId="4" borderId="0" xfId="0" applyFont="1" applyFill="1" applyBorder="1" applyAlignment="1">
      <alignment horizontal="right" vertical="center"/>
    </xf>
    <xf numFmtId="178" fontId="40" fillId="4" borderId="27" xfId="1" applyFont="1" applyFill="1" applyBorder="1" applyAlignment="1" applyProtection="1">
      <alignment vertical="center"/>
    </xf>
    <xf numFmtId="0" fontId="43" fillId="4" borderId="4" xfId="0" applyFont="1" applyFill="1" applyBorder="1" applyAlignment="1">
      <alignment horizontal="center" vertical="top" wrapText="1"/>
    </xf>
    <xf numFmtId="0" fontId="44" fillId="4" borderId="4" xfId="0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justify" vertical="top" wrapText="1"/>
    </xf>
    <xf numFmtId="0" fontId="43" fillId="4" borderId="4" xfId="0" applyFont="1" applyFill="1" applyBorder="1" applyAlignment="1">
      <alignment horizontal="center" vertical="center"/>
    </xf>
    <xf numFmtId="178" fontId="43" fillId="4" borderId="4" xfId="1" applyFont="1" applyFill="1" applyBorder="1" applyAlignment="1" applyProtection="1">
      <alignment vertical="center"/>
    </xf>
    <xf numFmtId="0" fontId="43" fillId="4" borderId="4" xfId="0" applyFont="1" applyFill="1" applyBorder="1" applyAlignment="1">
      <alignment horizontal="right" vertical="center"/>
    </xf>
    <xf numFmtId="0" fontId="27" fillId="5" borderId="24" xfId="0" applyFont="1" applyFill="1" applyBorder="1" applyAlignment="1">
      <alignment horizontal="center" vertical="top" wrapText="1"/>
    </xf>
    <xf numFmtId="0" fontId="27" fillId="5" borderId="12" xfId="0" applyFont="1" applyFill="1" applyBorder="1" applyAlignment="1">
      <alignment horizontal="center" vertical="top" wrapText="1"/>
    </xf>
    <xf numFmtId="0" fontId="36" fillId="5" borderId="12" xfId="0" applyFont="1" applyFill="1" applyBorder="1" applyAlignment="1">
      <alignment vertical="center" wrapText="1"/>
    </xf>
    <xf numFmtId="0" fontId="27" fillId="5" borderId="12" xfId="0" applyFont="1" applyFill="1" applyBorder="1" applyAlignment="1">
      <alignment horizontal="center" vertical="center"/>
    </xf>
    <xf numFmtId="178" fontId="27" fillId="5" borderId="28" xfId="1" applyFont="1" applyFill="1" applyBorder="1" applyAlignment="1" applyProtection="1">
      <alignment vertical="center"/>
    </xf>
    <xf numFmtId="178" fontId="40" fillId="5" borderId="12" xfId="1" applyFont="1" applyFill="1" applyBorder="1" applyAlignment="1" applyProtection="1">
      <alignment horizontal="center" vertical="center"/>
    </xf>
    <xf numFmtId="0" fontId="27" fillId="4" borderId="29" xfId="0" applyFont="1" applyFill="1" applyBorder="1" applyAlignment="1">
      <alignment horizontal="center" vertical="top" wrapText="1"/>
    </xf>
    <xf numFmtId="3" fontId="27" fillId="4" borderId="4" xfId="0" applyNumberFormat="1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4" fontId="27" fillId="4" borderId="27" xfId="0" applyNumberFormat="1" applyFont="1" applyFill="1" applyBorder="1" applyAlignment="1">
      <alignment horizontal="right" vertical="center" wrapText="1"/>
    </xf>
    <xf numFmtId="178" fontId="40" fillId="4" borderId="11" xfId="1" applyFont="1" applyFill="1" applyBorder="1" applyAlignment="1" applyProtection="1">
      <alignment horizontal="center" vertical="center"/>
    </xf>
    <xf numFmtId="0" fontId="27" fillId="0" borderId="29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wrapText="1"/>
    </xf>
    <xf numFmtId="0" fontId="40" fillId="0" borderId="4" xfId="0" applyNumberFormat="1" applyFont="1" applyBorder="1" applyAlignment="1">
      <alignment horizontal="justify" vertical="top" wrapText="1"/>
    </xf>
    <xf numFmtId="0" fontId="27" fillId="0" borderId="5" xfId="0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right" vertical="center" wrapText="1"/>
    </xf>
    <xf numFmtId="178" fontId="40" fillId="0" borderId="4" xfId="1" applyFont="1" applyBorder="1" applyAlignment="1" applyProtection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top" wrapText="1"/>
    </xf>
    <xf numFmtId="0" fontId="27" fillId="5" borderId="5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horizontal="right" vertical="center"/>
    </xf>
    <xf numFmtId="0" fontId="27" fillId="0" borderId="16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center" vertical="center"/>
    </xf>
    <xf numFmtId="178" fontId="27" fillId="0" borderId="0" xfId="1" applyFont="1" applyBorder="1" applyAlignment="1" applyProtection="1">
      <alignment vertical="center"/>
    </xf>
    <xf numFmtId="178" fontId="40" fillId="0" borderId="0" xfId="1" applyFont="1" applyBorder="1" applyAlignment="1" applyProtection="1">
      <alignment horizontal="center" vertical="center"/>
    </xf>
    <xf numFmtId="0" fontId="27" fillId="0" borderId="16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30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top" wrapText="1"/>
    </xf>
    <xf numFmtId="0" fontId="27" fillId="0" borderId="32" xfId="0" applyFont="1" applyBorder="1" applyAlignment="1">
      <alignment horizontal="center" vertical="top" wrapText="1"/>
    </xf>
    <xf numFmtId="0" fontId="40" fillId="0" borderId="32" xfId="0" applyFont="1" applyBorder="1" applyAlignment="1">
      <alignment horizontal="justify" vertical="top" wrapText="1"/>
    </xf>
    <xf numFmtId="0" fontId="27" fillId="0" borderId="32" xfId="0" applyFont="1" applyBorder="1" applyAlignment="1">
      <alignment horizontal="center" vertical="center"/>
    </xf>
    <xf numFmtId="178" fontId="27" fillId="0" borderId="32" xfId="1" applyFont="1" applyBorder="1" applyAlignment="1" applyProtection="1">
      <alignment vertical="center"/>
    </xf>
    <xf numFmtId="178" fontId="40" fillId="0" borderId="32" xfId="1" applyFont="1" applyBorder="1" applyAlignment="1" applyProtection="1">
      <alignment horizontal="center" vertical="center"/>
    </xf>
    <xf numFmtId="0" fontId="31" fillId="0" borderId="22" xfId="0" applyFont="1" applyBorder="1" applyAlignment="1">
      <alignment horizontal="center"/>
    </xf>
    <xf numFmtId="10" fontId="27" fillId="0" borderId="0" xfId="0" applyNumberFormat="1" applyFont="1" applyAlignment="1">
      <alignment horizontal="center"/>
    </xf>
    <xf numFmtId="0" fontId="32" fillId="0" borderId="33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176" fontId="27" fillId="0" borderId="33" xfId="0" applyNumberFormat="1" applyFont="1" applyBorder="1" applyAlignment="1" applyProtection="1"/>
    <xf numFmtId="0" fontId="35" fillId="0" borderId="34" xfId="0" applyFont="1" applyBorder="1" applyAlignment="1">
      <alignment horizontal="justify" vertical="top" wrapText="1"/>
    </xf>
    <xf numFmtId="0" fontId="35" fillId="0" borderId="21" xfId="0" applyFont="1" applyBorder="1" applyAlignment="1">
      <alignment horizontal="center" vertical="center"/>
    </xf>
    <xf numFmtId="10" fontId="35" fillId="0" borderId="23" xfId="0" applyNumberFormat="1" applyFont="1" applyBorder="1" applyAlignment="1">
      <alignment horizontal="center" vertical="center"/>
    </xf>
    <xf numFmtId="176" fontId="35" fillId="5" borderId="4" xfId="0" applyNumberFormat="1" applyFont="1" applyFill="1" applyBorder="1" applyAlignment="1" applyProtection="1">
      <alignment horizontal="center" vertical="center" wrapText="1"/>
    </xf>
    <xf numFmtId="176" fontId="27" fillId="0" borderId="0" xfId="0" applyNumberFormat="1" applyFont="1"/>
    <xf numFmtId="179" fontId="36" fillId="6" borderId="4" xfId="9" applyFont="1" applyFill="1" applyBorder="1" applyAlignment="1" applyProtection="1">
      <alignment vertical="center"/>
    </xf>
    <xf numFmtId="178" fontId="40" fillId="0" borderId="4" xfId="1" applyFont="1" applyFill="1" applyBorder="1" applyAlignment="1" applyProtection="1">
      <alignment vertical="center"/>
    </xf>
    <xf numFmtId="178" fontId="40" fillId="4" borderId="35" xfId="1" applyFont="1" applyFill="1" applyBorder="1" applyAlignment="1" applyProtection="1">
      <alignment vertical="center"/>
    </xf>
    <xf numFmtId="178" fontId="40" fillId="4" borderId="36" xfId="1" applyFont="1" applyFill="1" applyBorder="1" applyAlignment="1" applyProtection="1">
      <alignment vertical="center"/>
    </xf>
    <xf numFmtId="178" fontId="40" fillId="5" borderId="35" xfId="1" applyFont="1" applyFill="1" applyBorder="1" applyAlignment="1" applyProtection="1">
      <alignment horizontal="center" vertical="center"/>
    </xf>
    <xf numFmtId="178" fontId="40" fillId="0" borderId="37" xfId="1" applyFont="1" applyFill="1" applyBorder="1" applyAlignment="1" applyProtection="1">
      <alignment horizontal="center" vertical="center"/>
    </xf>
    <xf numFmtId="178" fontId="40" fillId="0" borderId="37" xfId="1" applyFont="1" applyFill="1" applyBorder="1" applyAlignment="1" applyProtection="1">
      <alignment vertical="center"/>
    </xf>
    <xf numFmtId="178" fontId="40" fillId="0" borderId="33" xfId="1" applyFont="1" applyBorder="1" applyAlignment="1" applyProtection="1">
      <alignment horizontal="center" vertical="center"/>
    </xf>
    <xf numFmtId="178" fontId="40" fillId="0" borderId="38" xfId="1" applyFont="1" applyBorder="1" applyAlignment="1" applyProtection="1">
      <alignment horizontal="center" vertical="center"/>
    </xf>
    <xf numFmtId="0" fontId="45" fillId="0" borderId="0" xfId="0" applyFont="1" applyAlignment="1">
      <alignment vertical="center"/>
    </xf>
    <xf numFmtId="0" fontId="46" fillId="0" borderId="39" xfId="0" applyFont="1" applyBorder="1"/>
    <xf numFmtId="0" fontId="47" fillId="0" borderId="40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 wrapText="1"/>
    </xf>
    <xf numFmtId="0" fontId="46" fillId="0" borderId="40" xfId="0" applyFont="1" applyBorder="1"/>
    <xf numFmtId="0" fontId="49" fillId="0" borderId="41" xfId="0" applyFont="1" applyBorder="1" applyAlignment="1">
      <alignment horizontal="right" vertical="center" wrapText="1"/>
    </xf>
    <xf numFmtId="0" fontId="49" fillId="0" borderId="42" xfId="0" applyFont="1" applyBorder="1" applyAlignment="1">
      <alignment horizontal="justify"/>
    </xf>
    <xf numFmtId="0" fontId="49" fillId="0" borderId="42" xfId="0" applyFont="1" applyBorder="1" applyAlignment="1">
      <alignment horizontal="left" vertical="center" wrapText="1"/>
    </xf>
    <xf numFmtId="0" fontId="49" fillId="0" borderId="43" xfId="0" applyFont="1" applyBorder="1" applyAlignment="1">
      <alignment horizontal="right" vertical="center" wrapText="1"/>
    </xf>
    <xf numFmtId="0" fontId="49" fillId="0" borderId="44" xfId="0" applyFont="1" applyBorder="1" applyAlignment="1">
      <alignment horizontal="left"/>
    </xf>
    <xf numFmtId="0" fontId="50" fillId="0" borderId="44" xfId="0" applyFont="1" applyBorder="1" applyAlignment="1">
      <alignment horizontal="left" vertical="center" wrapText="1"/>
    </xf>
    <xf numFmtId="0" fontId="50" fillId="0" borderId="45" xfId="0" applyFont="1" applyBorder="1" applyAlignment="1">
      <alignment horizontal="left" vertical="center" wrapText="1"/>
    </xf>
    <xf numFmtId="0" fontId="46" fillId="0" borderId="46" xfId="0" applyFont="1" applyBorder="1"/>
    <xf numFmtId="0" fontId="45" fillId="0" borderId="0" xfId="0" applyFont="1" applyAlignment="1">
      <alignment horizontal="center" vertical="center"/>
    </xf>
    <xf numFmtId="0" fontId="45" fillId="0" borderId="42" xfId="0" applyFont="1" applyBorder="1" applyAlignment="1">
      <alignment vertical="center"/>
    </xf>
    <xf numFmtId="0" fontId="51" fillId="0" borderId="40" xfId="0" applyFont="1" applyBorder="1" applyAlignment="1">
      <alignment horizontal="center" vertical="center"/>
    </xf>
    <xf numFmtId="0" fontId="50" fillId="0" borderId="41" xfId="0" applyFont="1" applyBorder="1" applyAlignment="1">
      <alignment vertical="center"/>
    </xf>
    <xf numFmtId="0" fontId="52" fillId="0" borderId="47" xfId="0" applyFont="1" applyBorder="1" applyAlignment="1">
      <alignment horizontal="center" vertical="center" wrapText="1"/>
    </xf>
    <xf numFmtId="0" fontId="52" fillId="0" borderId="48" xfId="0" applyFont="1" applyBorder="1" applyAlignment="1">
      <alignment horizontal="left" vertical="center" wrapText="1"/>
    </xf>
    <xf numFmtId="0" fontId="52" fillId="0" borderId="43" xfId="0" applyFont="1" applyBorder="1" applyAlignment="1">
      <alignment vertical="center" wrapText="1"/>
    </xf>
    <xf numFmtId="0" fontId="50" fillId="0" borderId="48" xfId="0" applyFont="1" applyBorder="1" applyAlignment="1">
      <alignment horizontal="justify" vertical="center" wrapText="1"/>
    </xf>
    <xf numFmtId="0" fontId="52" fillId="0" borderId="49" xfId="0" applyFont="1" applyBorder="1" applyAlignment="1">
      <alignment horizontal="center" vertical="center" wrapText="1"/>
    </xf>
    <xf numFmtId="0" fontId="52" fillId="0" borderId="49" xfId="0" applyFont="1" applyBorder="1" applyAlignment="1">
      <alignment horizontal="left" vertical="center" wrapText="1"/>
    </xf>
    <xf numFmtId="0" fontId="52" fillId="0" borderId="49" xfId="0" applyFont="1" applyBorder="1" applyAlignment="1">
      <alignment vertical="center" wrapText="1"/>
    </xf>
    <xf numFmtId="0" fontId="50" fillId="0" borderId="49" xfId="0" applyFont="1" applyBorder="1" applyAlignment="1">
      <alignment horizontal="justify" vertical="center" wrapText="1"/>
    </xf>
    <xf numFmtId="0" fontId="50" fillId="0" borderId="49" xfId="0" applyFont="1" applyBorder="1" applyAlignment="1">
      <alignment horizontal="left" vertical="center" wrapText="1"/>
    </xf>
    <xf numFmtId="0" fontId="50" fillId="0" borderId="41" xfId="0" applyFont="1" applyBorder="1" applyAlignment="1">
      <alignment horizontal="center" vertical="center"/>
    </xf>
    <xf numFmtId="0" fontId="46" fillId="0" borderId="49" xfId="0" applyFont="1" applyBorder="1"/>
    <xf numFmtId="0" fontId="46" fillId="0" borderId="49" xfId="0" applyFont="1" applyBorder="1" applyAlignment="1">
      <alignment horizontal="justify" vertical="center" wrapText="1"/>
    </xf>
    <xf numFmtId="49" fontId="50" fillId="0" borderId="49" xfId="0" applyNumberFormat="1" applyFont="1" applyBorder="1" applyAlignment="1">
      <alignment horizontal="right" vertical="center" wrapText="1"/>
    </xf>
    <xf numFmtId="0" fontId="50" fillId="0" borderId="49" xfId="0" applyFont="1" applyBorder="1" applyAlignment="1">
      <alignment horizontal="center" vertical="center" wrapText="1"/>
    </xf>
    <xf numFmtId="0" fontId="50" fillId="0" borderId="46" xfId="0" applyFont="1" applyBorder="1" applyAlignment="1">
      <alignment vertical="center"/>
    </xf>
    <xf numFmtId="0" fontId="45" fillId="0" borderId="50" xfId="0" applyFont="1" applyBorder="1" applyAlignment="1">
      <alignment vertical="center"/>
    </xf>
    <xf numFmtId="0" fontId="45" fillId="0" borderId="51" xfId="0" applyFont="1" applyBorder="1" applyAlignment="1">
      <alignment vertical="center"/>
    </xf>
    <xf numFmtId="0" fontId="53" fillId="0" borderId="43" xfId="0" applyFont="1" applyBorder="1" applyAlignment="1">
      <alignment vertical="center"/>
    </xf>
    <xf numFmtId="0" fontId="45" fillId="0" borderId="44" xfId="0" applyFont="1" applyBorder="1" applyAlignment="1">
      <alignment vertical="center"/>
    </xf>
    <xf numFmtId="0" fontId="45" fillId="0" borderId="45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49" fillId="0" borderId="42" xfId="0" applyFont="1" applyBorder="1" applyAlignment="1">
      <alignment horizontal="right" vertical="center"/>
    </xf>
    <xf numFmtId="0" fontId="54" fillId="0" borderId="40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46" fillId="0" borderId="52" xfId="0" applyFont="1" applyBorder="1"/>
    <xf numFmtId="0" fontId="30" fillId="0" borderId="0" xfId="0" applyFont="1"/>
    <xf numFmtId="0" fontId="0" fillId="0" borderId="14" xfId="0" applyBorder="1"/>
    <xf numFmtId="0" fontId="0" fillId="0" borderId="22" xfId="0" applyBorder="1"/>
    <xf numFmtId="0" fontId="0" fillId="0" borderId="16" xfId="0" applyBorder="1"/>
    <xf numFmtId="0" fontId="0" fillId="0" borderId="33" xfId="0" applyBorder="1"/>
    <xf numFmtId="0" fontId="55" fillId="0" borderId="53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wrapText="1"/>
    </xf>
    <xf numFmtId="0" fontId="0" fillId="0" borderId="38" xfId="0" applyBorder="1"/>
    <xf numFmtId="0" fontId="34" fillId="0" borderId="54" xfId="0" applyFont="1" applyBorder="1" applyAlignment="1">
      <alignment horizontal="justify" vertical="top" wrapText="1"/>
    </xf>
    <xf numFmtId="0" fontId="56" fillId="0" borderId="55" xfId="0" applyFont="1" applyBorder="1" applyAlignment="1">
      <alignment horizontal="center"/>
    </xf>
    <xf numFmtId="0" fontId="57" fillId="0" borderId="53" xfId="0" applyFont="1" applyBorder="1" applyAlignment="1">
      <alignment horizontal="center"/>
    </xf>
    <xf numFmtId="0" fontId="58" fillId="0" borderId="16" xfId="0" applyFont="1" applyBorder="1"/>
    <xf numFmtId="0" fontId="58" fillId="0" borderId="33" xfId="0" applyFont="1" applyBorder="1" applyAlignment="1">
      <alignment horizontal="center"/>
    </xf>
    <xf numFmtId="0" fontId="36" fillId="7" borderId="56" xfId="0" applyFont="1" applyFill="1" applyBorder="1" applyAlignment="1">
      <alignment horizontal="center"/>
    </xf>
    <xf numFmtId="0" fontId="36" fillId="7" borderId="57" xfId="0" applyFont="1" applyFill="1" applyBorder="1" applyAlignment="1">
      <alignment horizontal="center"/>
    </xf>
    <xf numFmtId="176" fontId="34" fillId="0" borderId="0" xfId="0" applyNumberFormat="1" applyFont="1"/>
    <xf numFmtId="10" fontId="30" fillId="0" borderId="0" xfId="4" applyNumberFormat="1" applyFont="1" applyBorder="1" applyAlignment="1" applyProtection="1"/>
    <xf numFmtId="0" fontId="36" fillId="0" borderId="16" xfId="0" applyFont="1" applyBorder="1"/>
    <xf numFmtId="0" fontId="36" fillId="0" borderId="33" xfId="0" applyFont="1" applyBorder="1" applyAlignment="1">
      <alignment horizontal="center"/>
    </xf>
    <xf numFmtId="10" fontId="30" fillId="0" borderId="0" xfId="0" applyNumberFormat="1" applyFont="1"/>
    <xf numFmtId="0" fontId="36" fillId="7" borderId="56" xfId="0" applyFont="1" applyFill="1" applyBorder="1"/>
    <xf numFmtId="10" fontId="36" fillId="7" borderId="57" xfId="18" applyNumberFormat="1" applyFont="1" applyFill="1" applyBorder="1" applyAlignment="1" applyProtection="1">
      <alignment horizontal="center"/>
    </xf>
    <xf numFmtId="2" fontId="36" fillId="0" borderId="33" xfId="0" applyNumberFormat="1" applyFont="1" applyBorder="1" applyAlignment="1">
      <alignment horizontal="center"/>
    </xf>
    <xf numFmtId="10" fontId="36" fillId="0" borderId="33" xfId="18" applyNumberFormat="1" applyFont="1" applyBorder="1" applyAlignment="1" applyProtection="1">
      <alignment horizontal="center"/>
    </xf>
    <xf numFmtId="0" fontId="28" fillId="0" borderId="16" xfId="0" applyFont="1" applyBorder="1" applyAlignment="1">
      <alignment horizontal="left"/>
    </xf>
    <xf numFmtId="0" fontId="28" fillId="8" borderId="16" xfId="0" applyFont="1" applyFill="1" applyBorder="1" applyAlignment="1">
      <alignment horizontal="left"/>
    </xf>
    <xf numFmtId="10" fontId="59" fillId="7" borderId="57" xfId="18" applyNumberFormat="1" applyFont="1" applyFill="1" applyBorder="1" applyAlignment="1" applyProtection="1">
      <alignment horizontal="center"/>
    </xf>
    <xf numFmtId="0" fontId="36" fillId="0" borderId="16" xfId="0" applyFont="1" applyBorder="1" applyAlignment="1">
      <alignment horizontal="center"/>
    </xf>
    <xf numFmtId="0" fontId="60" fillId="0" borderId="16" xfId="0" applyFont="1" applyBorder="1"/>
    <xf numFmtId="0" fontId="60" fillId="0" borderId="3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4" fillId="0" borderId="53" xfId="0" applyFont="1" applyBorder="1" applyAlignment="1">
      <alignment vertical="top"/>
    </xf>
    <xf numFmtId="0" fontId="0" fillId="0" borderId="31" xfId="0" applyBorder="1"/>
    <xf numFmtId="0" fontId="0" fillId="0" borderId="32" xfId="0" applyBorder="1"/>
    <xf numFmtId="0" fontId="0" fillId="0" borderId="58" xfId="0" applyBorder="1"/>
    <xf numFmtId="0" fontId="0" fillId="0" borderId="15" xfId="0" applyBorder="1"/>
    <xf numFmtId="0" fontId="61" fillId="0" borderId="0" xfId="0" applyFont="1"/>
    <xf numFmtId="10" fontId="0" fillId="0" borderId="0" xfId="0" applyNumberFormat="1"/>
    <xf numFmtId="0" fontId="62" fillId="0" borderId="14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5" fillId="0" borderId="16" xfId="0" applyFont="1" applyBorder="1"/>
    <xf numFmtId="0" fontId="63" fillId="0" borderId="0" xfId="0" applyFont="1" applyBorder="1" applyAlignment="1">
      <alignment horizontal="center"/>
    </xf>
    <xf numFmtId="0" fontId="27" fillId="0" borderId="0" xfId="0" applyFont="1" applyBorder="1" applyAlignment="1">
      <alignment wrapText="1"/>
    </xf>
    <xf numFmtId="0" fontId="27" fillId="0" borderId="0" xfId="0" applyFont="1" applyBorder="1"/>
    <xf numFmtId="4" fontId="27" fillId="0" borderId="0" xfId="0" applyNumberFormat="1" applyFont="1" applyBorder="1" applyAlignment="1">
      <alignment horizontal="center"/>
    </xf>
    <xf numFmtId="0" fontId="35" fillId="0" borderId="23" xfId="0" applyFont="1" applyBorder="1" applyAlignment="1">
      <alignment horizontal="justify" vertical="top" wrapText="1"/>
    </xf>
    <xf numFmtId="0" fontId="35" fillId="0" borderId="17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64" fillId="0" borderId="59" xfId="51" applyFont="1" applyBorder="1" applyAlignment="1">
      <alignment horizontal="center"/>
    </xf>
    <xf numFmtId="0" fontId="65" fillId="0" borderId="60" xfId="51" applyFont="1" applyBorder="1"/>
    <xf numFmtId="1" fontId="65" fillId="0" borderId="18" xfId="51" applyNumberFormat="1" applyFont="1" applyBorder="1" applyAlignment="1">
      <alignment horizontal="center"/>
    </xf>
    <xf numFmtId="1" fontId="65" fillId="0" borderId="60" xfId="51" applyNumberFormat="1" applyFont="1" applyBorder="1" applyAlignment="1">
      <alignment horizontal="center"/>
    </xf>
    <xf numFmtId="1" fontId="65" fillId="0" borderId="61" xfId="51" applyNumberFormat="1" applyFont="1" applyBorder="1" applyAlignment="1">
      <alignment horizontal="center"/>
    </xf>
    <xf numFmtId="0" fontId="64" fillId="0" borderId="62" xfId="51" applyFont="1" applyFill="1" applyBorder="1" applyAlignment="1">
      <alignment horizontal="center" vertical="center"/>
    </xf>
    <xf numFmtId="0" fontId="64" fillId="0" borderId="27" xfId="51" applyNumberFormat="1" applyFont="1" applyFill="1" applyBorder="1" applyAlignment="1">
      <alignment horizontal="left" vertical="center" wrapText="1"/>
    </xf>
    <xf numFmtId="10" fontId="64" fillId="0" borderId="2" xfId="51" applyNumberFormat="1" applyFont="1" applyFill="1" applyBorder="1" applyAlignment="1">
      <alignment horizontal="center" vertical="center" wrapText="1"/>
    </xf>
    <xf numFmtId="10" fontId="64" fillId="0" borderId="10" xfId="51" applyNumberFormat="1" applyFont="1" applyFill="1" applyBorder="1" applyAlignment="1">
      <alignment horizontal="center" vertical="center" wrapText="1"/>
    </xf>
    <xf numFmtId="10" fontId="64" fillId="0" borderId="1" xfId="51" applyNumberFormat="1" applyFont="1" applyFill="1" applyBorder="1" applyAlignment="1">
      <alignment horizontal="center" vertical="center" wrapText="1"/>
    </xf>
    <xf numFmtId="0" fontId="64" fillId="0" borderId="30" xfId="51" applyFont="1" applyFill="1" applyBorder="1" applyAlignment="1">
      <alignment horizontal="center" vertical="center"/>
    </xf>
    <xf numFmtId="0" fontId="64" fillId="0" borderId="12" xfId="51" applyNumberFormat="1" applyFont="1" applyFill="1" applyBorder="1" applyAlignment="1">
      <alignment horizontal="left" vertical="center" wrapText="1"/>
    </xf>
    <xf numFmtId="4" fontId="64" fillId="9" borderId="9" xfId="51" applyNumberFormat="1" applyFont="1" applyFill="1" applyBorder="1" applyAlignment="1">
      <alignment horizontal="center" vertical="center" wrapText="1"/>
    </xf>
    <xf numFmtId="4" fontId="64" fillId="9" borderId="13" xfId="51" applyNumberFormat="1" applyFont="1" applyFill="1" applyBorder="1" applyAlignment="1">
      <alignment horizontal="center" vertical="center" wrapText="1"/>
    </xf>
    <xf numFmtId="4" fontId="64" fillId="9" borderId="8" xfId="51" applyNumberFormat="1" applyFont="1" applyFill="1" applyBorder="1" applyAlignment="1">
      <alignment horizontal="center" vertical="center" wrapText="1"/>
    </xf>
    <xf numFmtId="180" fontId="64" fillId="0" borderId="27" xfId="51" applyNumberFormat="1" applyFont="1" applyFill="1" applyBorder="1" applyAlignment="1">
      <alignment horizontal="left" vertical="center" wrapText="1"/>
    </xf>
    <xf numFmtId="180" fontId="64" fillId="0" borderId="12" xfId="51" applyNumberFormat="1" applyFont="1" applyFill="1" applyBorder="1" applyAlignment="1">
      <alignment horizontal="left" vertical="center" wrapText="1"/>
    </xf>
    <xf numFmtId="0" fontId="64" fillId="0" borderId="27" xfId="51" applyFont="1" applyFill="1" applyBorder="1" applyAlignment="1">
      <alignment horizontal="left" vertical="center" wrapText="1"/>
    </xf>
    <xf numFmtId="9" fontId="64" fillId="4" borderId="2" xfId="51" applyNumberFormat="1" applyFont="1" applyFill="1" applyBorder="1" applyAlignment="1">
      <alignment horizontal="center" vertical="center" wrapText="1"/>
    </xf>
    <xf numFmtId="9" fontId="64" fillId="4" borderId="10" xfId="51" applyNumberFormat="1" applyFont="1" applyFill="1" applyBorder="1" applyAlignment="1">
      <alignment horizontal="center" vertical="center" wrapText="1"/>
    </xf>
    <xf numFmtId="0" fontId="64" fillId="0" borderId="12" xfId="51" applyFont="1" applyFill="1" applyBorder="1" applyAlignment="1">
      <alignment horizontal="left" vertical="center" wrapText="1"/>
    </xf>
    <xf numFmtId="9" fontId="64" fillId="0" borderId="9" xfId="51" applyNumberFormat="1" applyFont="1" applyFill="1" applyBorder="1" applyAlignment="1">
      <alignment horizontal="center" vertical="center" wrapText="1"/>
    </xf>
    <xf numFmtId="9" fontId="64" fillId="0" borderId="13" xfId="51" applyNumberFormat="1" applyFont="1" applyFill="1" applyBorder="1" applyAlignment="1">
      <alignment horizontal="center" vertical="center" wrapText="1"/>
    </xf>
    <xf numFmtId="9" fontId="64" fillId="0" borderId="5" xfId="4" applyFont="1" applyBorder="1" applyAlignment="1">
      <alignment horizontal="center" vertical="center"/>
    </xf>
    <xf numFmtId="9" fontId="64" fillId="0" borderId="6" xfId="4" applyFont="1" applyBorder="1" applyAlignment="1">
      <alignment horizontal="center" vertical="center"/>
    </xf>
    <xf numFmtId="9" fontId="64" fillId="0" borderId="11" xfId="4" applyFont="1" applyBorder="1" applyAlignment="1">
      <alignment horizontal="center" vertical="center"/>
    </xf>
    <xf numFmtId="4" fontId="64" fillId="9" borderId="5" xfId="51" applyNumberFormat="1" applyFont="1" applyFill="1" applyBorder="1" applyAlignment="1">
      <alignment horizontal="center" vertical="center" wrapText="1"/>
    </xf>
    <xf numFmtId="4" fontId="64" fillId="9" borderId="11" xfId="51" applyNumberFormat="1" applyFont="1" applyFill="1" applyBorder="1" applyAlignment="1">
      <alignment horizontal="center" vertical="center" wrapText="1"/>
    </xf>
    <xf numFmtId="4" fontId="64" fillId="9" borderId="6" xfId="51" applyNumberFormat="1" applyFont="1" applyFill="1" applyBorder="1" applyAlignment="1">
      <alignment horizontal="center" vertical="center" wrapText="1"/>
    </xf>
    <xf numFmtId="0" fontId="64" fillId="0" borderId="29" xfId="51" applyFont="1" applyFill="1" applyBorder="1" applyAlignment="1">
      <alignment horizontal="center" vertical="center"/>
    </xf>
    <xf numFmtId="0" fontId="64" fillId="0" borderId="13" xfId="51" applyFont="1" applyFill="1" applyBorder="1" applyAlignment="1">
      <alignment horizontal="left" vertical="center"/>
    </xf>
    <xf numFmtId="9" fontId="64" fillId="0" borderId="5" xfId="51" applyNumberFormat="1" applyFont="1" applyFill="1" applyBorder="1" applyAlignment="1">
      <alignment horizontal="center" vertical="center" wrapText="1"/>
    </xf>
    <xf numFmtId="9" fontId="64" fillId="0" borderId="6" xfId="51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0" fillId="0" borderId="0" xfId="0" applyBorder="1"/>
    <xf numFmtId="0" fontId="28" fillId="0" borderId="0" xfId="0" applyFont="1" applyBorder="1" applyAlignment="1">
      <alignment horizontal="center"/>
    </xf>
    <xf numFmtId="0" fontId="42" fillId="0" borderId="0" xfId="0" applyFont="1" applyBorder="1"/>
    <xf numFmtId="0" fontId="62" fillId="0" borderId="22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10" fontId="33" fillId="0" borderId="0" xfId="0" applyNumberFormat="1" applyFont="1" applyBorder="1" applyAlignment="1">
      <alignment horizontal="center"/>
    </xf>
    <xf numFmtId="0" fontId="63" fillId="0" borderId="33" xfId="0" applyFont="1" applyBorder="1" applyAlignment="1">
      <alignment horizontal="center"/>
    </xf>
    <xf numFmtId="10" fontId="27" fillId="0" borderId="0" xfId="0" applyNumberFormat="1" applyFont="1" applyBorder="1"/>
    <xf numFmtId="10" fontId="27" fillId="0" borderId="0" xfId="0" applyNumberFormat="1" applyFont="1" applyBorder="1" applyAlignment="1">
      <alignment horizontal="center"/>
    </xf>
    <xf numFmtId="0" fontId="27" fillId="0" borderId="33" xfId="0" applyFont="1" applyBorder="1"/>
    <xf numFmtId="178" fontId="27" fillId="0" borderId="0" xfId="0" applyNumberFormat="1" applyFont="1"/>
    <xf numFmtId="0" fontId="35" fillId="0" borderId="34" xfId="0" applyFont="1" applyBorder="1" applyAlignment="1">
      <alignment horizontal="left" vertical="top" wrapText="1"/>
    </xf>
    <xf numFmtId="0" fontId="65" fillId="0" borderId="63" xfId="51" applyFont="1" applyBorder="1" applyAlignment="1">
      <alignment horizontal="center"/>
    </xf>
    <xf numFmtId="177" fontId="64" fillId="0" borderId="36" xfId="51" applyNumberFormat="1" applyFont="1" applyFill="1" applyBorder="1" applyAlignment="1">
      <alignment horizontal="right" vertical="center"/>
    </xf>
    <xf numFmtId="177" fontId="64" fillId="0" borderId="35" xfId="51" applyNumberFormat="1" applyFont="1" applyFill="1" applyBorder="1" applyAlignment="1">
      <alignment horizontal="right" vertical="center"/>
    </xf>
    <xf numFmtId="0" fontId="61" fillId="0" borderId="0" xfId="0" applyFont="1" applyBorder="1"/>
    <xf numFmtId="10" fontId="61" fillId="0" borderId="0" xfId="0" applyNumberFormat="1" applyFont="1" applyBorder="1"/>
    <xf numFmtId="0" fontId="66" fillId="0" borderId="0" xfId="0" applyFont="1" applyBorder="1" applyAlignment="1">
      <alignment wrapText="1"/>
    </xf>
    <xf numFmtId="10" fontId="0" fillId="0" borderId="0" xfId="0" applyNumberFormat="1" applyBorder="1"/>
    <xf numFmtId="182" fontId="61" fillId="0" borderId="0" xfId="0" applyNumberFormat="1" applyFont="1" applyBorder="1" applyAlignment="1" applyProtection="1">
      <alignment horizontal="center" vertical="center" wrapText="1"/>
      <protection locked="0"/>
    </xf>
    <xf numFmtId="0" fontId="66" fillId="0" borderId="0" xfId="0" applyFont="1" applyBorder="1"/>
    <xf numFmtId="0" fontId="0" fillId="0" borderId="0" xfId="0" applyAlignment="1">
      <alignment vertical="center"/>
    </xf>
    <xf numFmtId="49" fontId="66" fillId="0" borderId="0" xfId="0" applyNumberFormat="1" applyFont="1" applyAlignment="1">
      <alignment vertical="top"/>
    </xf>
    <xf numFmtId="49" fontId="66" fillId="0" borderId="0" xfId="0" applyNumberFormat="1" applyFont="1" applyAlignment="1">
      <alignment vertical="center"/>
    </xf>
    <xf numFmtId="0" fontId="67" fillId="0" borderId="0" xfId="0" applyFont="1" applyAlignment="1">
      <alignment horizontal="center" vertical="center"/>
    </xf>
    <xf numFmtId="0" fontId="66" fillId="0" borderId="0" xfId="0" applyFont="1" applyAlignment="1">
      <alignment horizontal="justify" vertical="top"/>
    </xf>
    <xf numFmtId="0" fontId="66" fillId="0" borderId="0" xfId="0" applyFont="1" applyAlignment="1">
      <alignment vertical="center"/>
    </xf>
    <xf numFmtId="0" fontId="66" fillId="0" borderId="0" xfId="0" applyFont="1"/>
    <xf numFmtId="0" fontId="66" fillId="0" borderId="0" xfId="0" applyFont="1" applyAlignment="1">
      <alignment vertical="top"/>
    </xf>
    <xf numFmtId="4" fontId="66" fillId="0" borderId="0" xfId="0" applyNumberFormat="1" applyFont="1" applyAlignment="1">
      <alignment horizontal="center" vertical="center"/>
    </xf>
    <xf numFmtId="178" fontId="42" fillId="0" borderId="0" xfId="1"/>
    <xf numFmtId="49" fontId="68" fillId="0" borderId="14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/>
    </xf>
    <xf numFmtId="0" fontId="69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/>
    </xf>
    <xf numFmtId="49" fontId="27" fillId="0" borderId="16" xfId="0" applyNumberFormat="1" applyFont="1" applyBorder="1" applyAlignment="1">
      <alignment horizontal="center" vertical="top"/>
    </xf>
    <xf numFmtId="49" fontId="27" fillId="0" borderId="0" xfId="0" applyNumberFormat="1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/>
    </xf>
    <xf numFmtId="49" fontId="71" fillId="0" borderId="16" xfId="0" applyNumberFormat="1" applyFont="1" applyBorder="1" applyAlignment="1">
      <alignment horizontal="center" vertical="top" wrapText="1"/>
    </xf>
    <xf numFmtId="49" fontId="71" fillId="0" borderId="0" xfId="0" applyNumberFormat="1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justify" vertical="top" wrapText="1"/>
    </xf>
    <xf numFmtId="0" fontId="73" fillId="0" borderId="0" xfId="0" applyFont="1" applyBorder="1" applyAlignment="1">
      <alignment horizontal="center" vertical="center" wrapText="1"/>
    </xf>
    <xf numFmtId="0" fontId="71" fillId="0" borderId="16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justify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top" wrapText="1"/>
    </xf>
    <xf numFmtId="49" fontId="34" fillId="0" borderId="64" xfId="0" applyNumberFormat="1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49" fontId="34" fillId="0" borderId="66" xfId="0" applyNumberFormat="1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49" fontId="34" fillId="0" borderId="67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4" fillId="0" borderId="68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6" fillId="6" borderId="69" xfId="0" applyFont="1" applyFill="1" applyBorder="1" applyAlignment="1">
      <alignment horizontal="center" vertical="top"/>
    </xf>
    <xf numFmtId="0" fontId="36" fillId="6" borderId="70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7" fillId="6" borderId="70" xfId="0" applyFont="1" applyFill="1" applyBorder="1" applyAlignment="1">
      <alignment horizontal="justify" vertical="top" wrapText="1"/>
    </xf>
    <xf numFmtId="0" fontId="38" fillId="6" borderId="70" xfId="0" applyFont="1" applyFill="1" applyBorder="1" applyAlignment="1">
      <alignment vertical="center"/>
    </xf>
    <xf numFmtId="0" fontId="27" fillId="0" borderId="7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justify" vertical="center" wrapText="1"/>
    </xf>
    <xf numFmtId="4" fontId="61" fillId="0" borderId="4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top" wrapText="1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Fill="1" applyBorder="1" applyAlignment="1">
      <alignment horizontal="justify" vertical="center" wrapText="1"/>
    </xf>
    <xf numFmtId="0" fontId="40" fillId="0" borderId="4" xfId="0" applyFont="1" applyBorder="1" applyAlignment="1">
      <alignment horizontal="right" vertical="top" wrapText="1"/>
    </xf>
    <xf numFmtId="0" fontId="27" fillId="4" borderId="0" xfId="0" applyFont="1" applyFill="1" applyAlignment="1">
      <alignment horizontal="center" vertical="center"/>
    </xf>
    <xf numFmtId="0" fontId="41" fillId="4" borderId="73" xfId="0" applyFont="1" applyFill="1" applyBorder="1" applyAlignment="1">
      <alignment horizontal="justify" vertical="center" wrapText="1"/>
    </xf>
    <xf numFmtId="0" fontId="40" fillId="0" borderId="4" xfId="0" applyFont="1" applyBorder="1" applyAlignment="1">
      <alignment horizontal="left" vertical="top" wrapText="1"/>
    </xf>
    <xf numFmtId="0" fontId="41" fillId="0" borderId="73" xfId="0" applyFont="1" applyFill="1" applyBorder="1" applyAlignment="1">
      <alignment horizontal="center" vertical="center" wrapText="1"/>
    </xf>
    <xf numFmtId="0" fontId="41" fillId="4" borderId="73" xfId="0" applyFont="1" applyFill="1" applyBorder="1" applyAlignment="1">
      <alignment horizontal="center" vertical="center" wrapText="1"/>
    </xf>
    <xf numFmtId="0" fontId="41" fillId="0" borderId="73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27" fillId="5" borderId="71" xfId="0" applyFont="1" applyFill="1" applyBorder="1" applyAlignment="1">
      <alignment horizontal="center" vertical="top" wrapText="1"/>
    </xf>
    <xf numFmtId="0" fontId="41" fillId="4" borderId="73" xfId="0" applyFont="1" applyFill="1" applyBorder="1" applyAlignment="1">
      <alignment horizontal="justify" vertical="top" wrapText="1"/>
    </xf>
    <xf numFmtId="4" fontId="74" fillId="0" borderId="73" xfId="0" applyNumberFormat="1" applyFont="1" applyBorder="1" applyAlignment="1">
      <alignment horizontal="center" vertical="center"/>
    </xf>
    <xf numFmtId="0" fontId="41" fillId="0" borderId="73" xfId="0" applyFont="1" applyFill="1" applyBorder="1" applyAlignment="1">
      <alignment horizontal="justify" vertical="top" wrapText="1"/>
    </xf>
    <xf numFmtId="49" fontId="68" fillId="0" borderId="22" xfId="0" applyNumberFormat="1" applyFont="1" applyBorder="1" applyAlignment="1">
      <alignment horizontal="center" vertical="center" wrapText="1"/>
    </xf>
    <xf numFmtId="0" fontId="69" fillId="0" borderId="33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73" fillId="0" borderId="0" xfId="0" applyFont="1" applyBorder="1" applyAlignment="1">
      <alignment vertical="top" wrapText="1"/>
    </xf>
    <xf numFmtId="0" fontId="71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left" vertical="center" wrapText="1"/>
    </xf>
    <xf numFmtId="178" fontId="42" fillId="0" borderId="0" xfId="1" applyBorder="1"/>
    <xf numFmtId="0" fontId="34" fillId="0" borderId="65" xfId="0" applyFont="1" applyBorder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top" wrapText="1"/>
    </xf>
    <xf numFmtId="0" fontId="35" fillId="0" borderId="75" xfId="0" applyFont="1" applyBorder="1" applyAlignment="1">
      <alignment horizontal="center" vertical="center" wrapText="1"/>
    </xf>
    <xf numFmtId="0" fontId="38" fillId="6" borderId="70" xfId="0" applyFont="1" applyFill="1" applyBorder="1"/>
    <xf numFmtId="0" fontId="38" fillId="6" borderId="70" xfId="0" applyFont="1" applyFill="1" applyBorder="1" applyAlignment="1">
      <alignment vertical="top"/>
    </xf>
    <xf numFmtId="0" fontId="38" fillId="6" borderId="76" xfId="0" applyFont="1" applyFill="1" applyBorder="1" applyAlignment="1">
      <alignment vertical="center"/>
    </xf>
    <xf numFmtId="4" fontId="61" fillId="0" borderId="4" xfId="0" applyNumberFormat="1" applyFont="1" applyBorder="1" applyAlignment="1">
      <alignment horizontal="center" vertical="center" wrapText="1"/>
    </xf>
    <xf numFmtId="4" fontId="61" fillId="0" borderId="4" xfId="0" applyNumberFormat="1" applyFont="1" applyBorder="1" applyAlignment="1">
      <alignment vertical="top" wrapText="1"/>
    </xf>
    <xf numFmtId="4" fontId="61" fillId="0" borderId="77" xfId="0" applyNumberFormat="1" applyFont="1" applyBorder="1" applyAlignment="1">
      <alignment horizontal="center" vertical="center" wrapText="1"/>
    </xf>
    <xf numFmtId="4" fontId="61" fillId="0" borderId="4" xfId="0" applyNumberFormat="1" applyFont="1" applyBorder="1" applyAlignment="1">
      <alignment horizontal="center" vertical="top" wrapText="1"/>
    </xf>
    <xf numFmtId="4" fontId="75" fillId="0" borderId="4" xfId="0" applyNumberFormat="1" applyFont="1" applyBorder="1" applyAlignment="1">
      <alignment horizontal="center" vertical="center" wrapText="1"/>
    </xf>
    <xf numFmtId="4" fontId="75" fillId="0" borderId="4" xfId="0" applyNumberFormat="1" applyFont="1" applyBorder="1" applyAlignment="1">
      <alignment vertical="top" wrapText="1"/>
    </xf>
    <xf numFmtId="4" fontId="75" fillId="0" borderId="77" xfId="0" applyNumberFormat="1" applyFont="1" applyBorder="1" applyAlignment="1">
      <alignment horizontal="center" vertical="center" wrapText="1"/>
    </xf>
    <xf numFmtId="4" fontId="74" fillId="0" borderId="73" xfId="0" applyNumberFormat="1" applyFont="1" applyBorder="1" applyAlignment="1">
      <alignment horizontal="center" vertical="center" wrapText="1"/>
    </xf>
    <xf numFmtId="4" fontId="74" fillId="0" borderId="73" xfId="0" applyNumberFormat="1" applyFont="1" applyBorder="1" applyAlignment="1">
      <alignment horizontal="center" vertical="top" wrapText="1"/>
    </xf>
    <xf numFmtId="4" fontId="74" fillId="0" borderId="73" xfId="0" applyNumberFormat="1" applyFont="1" applyBorder="1" applyAlignment="1">
      <alignment vertical="top" wrapText="1"/>
    </xf>
    <xf numFmtId="4" fontId="74" fillId="0" borderId="78" xfId="0" applyNumberFormat="1" applyFont="1" applyBorder="1" applyAlignment="1">
      <alignment horizontal="center" vertical="center" wrapText="1"/>
    </xf>
    <xf numFmtId="0" fontId="27" fillId="10" borderId="71" xfId="0" applyFont="1" applyFill="1" applyBorder="1" applyAlignment="1">
      <alignment horizontal="center" vertical="top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justify" vertical="top" wrapText="1"/>
    </xf>
    <xf numFmtId="0" fontId="27" fillId="10" borderId="4" xfId="0" applyFont="1" applyFill="1" applyBorder="1" applyAlignment="1">
      <alignment horizontal="center" vertical="center"/>
    </xf>
    <xf numFmtId="4" fontId="61" fillId="10" borderId="4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justify" vertical="top" wrapText="1"/>
    </xf>
    <xf numFmtId="0" fontId="35" fillId="4" borderId="79" xfId="0" applyFont="1" applyFill="1" applyBorder="1" applyAlignment="1">
      <alignment vertical="top" wrapText="1"/>
    </xf>
    <xf numFmtId="0" fontId="35" fillId="4" borderId="6" xfId="0" applyFont="1" applyFill="1" applyBorder="1" applyAlignment="1">
      <alignment vertical="top" wrapText="1"/>
    </xf>
    <xf numFmtId="0" fontId="35" fillId="4" borderId="11" xfId="0" applyFont="1" applyFill="1" applyBorder="1" applyAlignment="1">
      <alignment vertical="top" wrapText="1"/>
    </xf>
    <xf numFmtId="4" fontId="61" fillId="4" borderId="4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top" wrapText="1"/>
    </xf>
    <xf numFmtId="0" fontId="27" fillId="4" borderId="0" xfId="0" applyFont="1" applyFill="1" applyBorder="1" applyAlignment="1">
      <alignment vertical="center" wrapText="1"/>
    </xf>
    <xf numFmtId="0" fontId="40" fillId="4" borderId="0" xfId="0" applyFont="1" applyFill="1" applyBorder="1" applyAlignment="1">
      <alignment horizontal="justify" vertical="top" wrapText="1"/>
    </xf>
    <xf numFmtId="4" fontId="61" fillId="4" borderId="0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left" vertical="center" wrapText="1"/>
    </xf>
    <xf numFmtId="4" fontId="61" fillId="0" borderId="0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4" fontId="61" fillId="0" borderId="9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top" wrapText="1"/>
    </xf>
    <xf numFmtId="0" fontId="40" fillId="0" borderId="9" xfId="0" applyFont="1" applyBorder="1" applyAlignment="1">
      <alignment horizontal="justify" vertical="top" wrapText="1"/>
    </xf>
    <xf numFmtId="0" fontId="27" fillId="0" borderId="9" xfId="0" applyFont="1" applyBorder="1" applyAlignment="1">
      <alignment horizontal="center" vertical="center"/>
    </xf>
    <xf numFmtId="4" fontId="61" fillId="0" borderId="9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4" fontId="61" fillId="10" borderId="4" xfId="0" applyNumberFormat="1" applyFont="1" applyFill="1" applyBorder="1" applyAlignment="1">
      <alignment horizontal="center" vertical="center" wrapText="1"/>
    </xf>
    <xf numFmtId="4" fontId="61" fillId="10" borderId="4" xfId="0" applyNumberFormat="1" applyFont="1" applyFill="1" applyBorder="1" applyAlignment="1">
      <alignment horizontal="center" vertical="top" wrapText="1"/>
    </xf>
    <xf numFmtId="4" fontId="75" fillId="10" borderId="4" xfId="0" applyNumberFormat="1" applyFont="1" applyFill="1" applyBorder="1" applyAlignment="1">
      <alignment horizontal="center" vertical="center" wrapText="1"/>
    </xf>
    <xf numFmtId="4" fontId="75" fillId="10" borderId="4" xfId="0" applyNumberFormat="1" applyFont="1" applyFill="1" applyBorder="1" applyAlignment="1">
      <alignment vertical="top" wrapText="1"/>
    </xf>
    <xf numFmtId="4" fontId="75" fillId="10" borderId="77" xfId="0" applyNumberFormat="1" applyFont="1" applyFill="1" applyBorder="1" applyAlignment="1">
      <alignment horizontal="center" vertical="center" wrapText="1"/>
    </xf>
    <xf numFmtId="4" fontId="61" fillId="4" borderId="4" xfId="0" applyNumberFormat="1" applyFont="1" applyFill="1" applyBorder="1" applyAlignment="1">
      <alignment horizontal="center" vertical="center" wrapText="1"/>
    </xf>
    <xf numFmtId="4" fontId="61" fillId="4" borderId="4" xfId="0" applyNumberFormat="1" applyFont="1" applyFill="1" applyBorder="1" applyAlignment="1">
      <alignment horizontal="center" vertical="top" wrapText="1"/>
    </xf>
    <xf numFmtId="4" fontId="61" fillId="4" borderId="4" xfId="0" applyNumberFormat="1" applyFont="1" applyFill="1" applyBorder="1" applyAlignment="1">
      <alignment vertical="top" wrapText="1"/>
    </xf>
    <xf numFmtId="4" fontId="61" fillId="4" borderId="77" xfId="0" applyNumberFormat="1" applyFont="1" applyFill="1" applyBorder="1" applyAlignment="1">
      <alignment horizontal="center" vertical="center" wrapText="1"/>
    </xf>
    <xf numFmtId="4" fontId="61" fillId="4" borderId="0" xfId="0" applyNumberFormat="1" applyFont="1" applyFill="1" applyBorder="1" applyAlignment="1">
      <alignment horizontal="center" vertical="center" wrapText="1"/>
    </xf>
    <xf numFmtId="4" fontId="61" fillId="4" borderId="0" xfId="0" applyNumberFormat="1" applyFont="1" applyFill="1" applyBorder="1" applyAlignment="1">
      <alignment horizontal="center" vertical="top" wrapText="1"/>
    </xf>
    <xf numFmtId="4" fontId="61" fillId="4" borderId="0" xfId="0" applyNumberFormat="1" applyFont="1" applyFill="1" applyBorder="1" applyAlignment="1">
      <alignment vertical="top" wrapText="1"/>
    </xf>
    <xf numFmtId="4" fontId="61" fillId="4" borderId="7" xfId="0" applyNumberFormat="1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top" wrapText="1"/>
    </xf>
    <xf numFmtId="4" fontId="61" fillId="0" borderId="0" xfId="0" applyNumberFormat="1" applyFont="1" applyBorder="1" applyAlignment="1">
      <alignment vertical="top" wrapText="1"/>
    </xf>
    <xf numFmtId="4" fontId="61" fillId="0" borderId="7" xfId="0" applyNumberFormat="1" applyFont="1" applyBorder="1" applyAlignment="1">
      <alignment horizontal="center" vertical="center" wrapText="1"/>
    </xf>
    <xf numFmtId="4" fontId="61" fillId="0" borderId="0" xfId="0" applyNumberFormat="1" applyFont="1" applyBorder="1" applyAlignment="1">
      <alignment vertical="center"/>
    </xf>
    <xf numFmtId="4" fontId="61" fillId="0" borderId="9" xfId="0" applyNumberFormat="1" applyFont="1" applyBorder="1" applyAlignment="1">
      <alignment horizontal="center" vertical="center" wrapText="1"/>
    </xf>
    <xf numFmtId="4" fontId="61" fillId="0" borderId="9" xfId="0" applyNumberFormat="1" applyFont="1" applyBorder="1" applyAlignment="1">
      <alignment horizontal="center" vertical="top" wrapText="1"/>
    </xf>
    <xf numFmtId="4" fontId="61" fillId="0" borderId="9" xfId="0" applyNumberFormat="1" applyFont="1" applyBorder="1" applyAlignment="1">
      <alignment vertical="top" wrapText="1"/>
    </xf>
    <xf numFmtId="4" fontId="61" fillId="0" borderId="13" xfId="0" applyNumberFormat="1" applyFont="1" applyBorder="1" applyAlignment="1">
      <alignment horizontal="center" vertical="center" wrapText="1"/>
    </xf>
    <xf numFmtId="4" fontId="61" fillId="0" borderId="33" xfId="0" applyNumberFormat="1" applyFont="1" applyBorder="1" applyAlignment="1">
      <alignment horizontal="center" vertical="center" wrapText="1"/>
    </xf>
  </cellXfs>
  <cellStyles count="5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Separador de milhares 2" xfId="49"/>
    <cellStyle name="60% - Ênfase 6" xfId="50" builtinId="52"/>
    <cellStyle name="Normal 2 2 2" xfId="51"/>
    <cellStyle name="Normal 3" xfId="52"/>
    <cellStyle name="Normal 32" xfId="53"/>
    <cellStyle name="Normal 4" xfId="54"/>
    <cellStyle name="Vírgula 2" xfId="55"/>
    <cellStyle name="Vírgula 3" xfId="56"/>
    <cellStyle name="Separador de milhares 4" xfId="57"/>
    <cellStyle name="Excel Built-in Normal 2" xfId="58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i val="0"/>
        <strike val="0"/>
      </font>
      <fill>
        <patternFill patternType="solid"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B3D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226786</xdr:colOff>
      <xdr:row>0</xdr:row>
      <xdr:rowOff>102053</xdr:rowOff>
    </xdr:from>
    <xdr:to>
      <xdr:col>2</xdr:col>
      <xdr:colOff>489404</xdr:colOff>
      <xdr:row>6</xdr:row>
      <xdr:rowOff>17235</xdr:rowOff>
    </xdr:to>
    <xdr:pic>
      <xdr:nvPicPr>
        <xdr:cNvPr id="3" name="Figura1"/>
        <xdr:cNvPicPr/>
      </xdr:nvPicPr>
      <xdr:blipFill>
        <a:blip r:embed="rId1" cstate="print"/>
        <a:stretch>
          <a:fillRect/>
        </a:stretch>
      </xdr:blipFill>
      <xdr:spPr>
        <a:xfrm>
          <a:off x="226695" y="101600"/>
          <a:ext cx="1662430" cy="1001395"/>
        </a:xfrm>
        <a:prstGeom prst="rect">
          <a:avLst/>
        </a:prstGeom>
      </xdr:spPr>
    </xdr:pic>
    <xdr:clientData/>
  </xdr:twoCellAnchor>
  <xdr:twoCellAnchor editAs="oneCell">
    <xdr:from>
      <xdr:col>9</xdr:col>
      <xdr:colOff>442232</xdr:colOff>
      <xdr:row>0</xdr:row>
      <xdr:rowOff>45356</xdr:rowOff>
    </xdr:from>
    <xdr:to>
      <xdr:col>13</xdr:col>
      <xdr:colOff>308247</xdr:colOff>
      <xdr:row>5</xdr:row>
      <xdr:rowOff>138338</xdr:rowOff>
    </xdr:to>
    <xdr:pic>
      <xdr:nvPicPr>
        <xdr:cNvPr id="4" name="Imagem 3" descr="LOGO_DC1"/>
        <xdr:cNvPicPr/>
      </xdr:nvPicPr>
      <xdr:blipFill>
        <a:blip r:embed="rId2"/>
        <a:stretch>
          <a:fillRect/>
        </a:stretch>
      </xdr:blipFill>
      <xdr:spPr>
        <a:xfrm>
          <a:off x="7671435" y="45085"/>
          <a:ext cx="1294765" cy="1016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81643</xdr:colOff>
      <xdr:row>0</xdr:row>
      <xdr:rowOff>68035</xdr:rowOff>
    </xdr:from>
    <xdr:to>
      <xdr:col>1</xdr:col>
      <xdr:colOff>936172</xdr:colOff>
      <xdr:row>5</xdr:row>
      <xdr:rowOff>96610</xdr:rowOff>
    </xdr:to>
    <xdr:pic>
      <xdr:nvPicPr>
        <xdr:cNvPr id="3" name="Figura1"/>
        <xdr:cNvPicPr/>
      </xdr:nvPicPr>
      <xdr:blipFill>
        <a:blip r:embed="rId1" cstate="print"/>
        <a:stretch>
          <a:fillRect/>
        </a:stretch>
      </xdr:blipFill>
      <xdr:spPr>
        <a:xfrm>
          <a:off x="81280" y="67945"/>
          <a:ext cx="1654810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462643</xdr:colOff>
      <xdr:row>0</xdr:row>
      <xdr:rowOff>81643</xdr:rowOff>
    </xdr:from>
    <xdr:to>
      <xdr:col>9</xdr:col>
      <xdr:colOff>954587</xdr:colOff>
      <xdr:row>5</xdr:row>
      <xdr:rowOff>129268</xdr:rowOff>
    </xdr:to>
    <xdr:pic>
      <xdr:nvPicPr>
        <xdr:cNvPr id="4" name="Imagem 3" descr="LOGO_DC1"/>
        <xdr:cNvPicPr/>
      </xdr:nvPicPr>
      <xdr:blipFill>
        <a:blip r:embed="rId2"/>
        <a:stretch>
          <a:fillRect/>
        </a:stretch>
      </xdr:blipFill>
      <xdr:spPr>
        <a:xfrm>
          <a:off x="8796655" y="81280"/>
          <a:ext cx="1292225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1944646</xdr:colOff>
      <xdr:row>0</xdr:row>
      <xdr:rowOff>56030</xdr:rowOff>
    </xdr:from>
    <xdr:to>
      <xdr:col>0</xdr:col>
      <xdr:colOff>3081618</xdr:colOff>
      <xdr:row>4</xdr:row>
      <xdr:rowOff>190501</xdr:rowOff>
    </xdr:to>
    <xdr:pic>
      <xdr:nvPicPr>
        <xdr:cNvPr id="3" name="Picture 2"/>
        <xdr:cNvPicPr/>
      </xdr:nvPicPr>
      <xdr:blipFill>
        <a:blip r:embed="rId1"/>
        <a:stretch>
          <a:fillRect/>
        </a:stretch>
      </xdr:blipFill>
      <xdr:spPr>
        <a:xfrm>
          <a:off x="1944370" y="55880"/>
          <a:ext cx="1136650" cy="8966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855720</xdr:colOff>
      <xdr:row>33</xdr:row>
      <xdr:rowOff>151796</xdr:rowOff>
    </xdr:from>
    <xdr:to>
      <xdr:col>0</xdr:col>
      <xdr:colOff>4273560</xdr:colOff>
      <xdr:row>37</xdr:row>
      <xdr:rowOff>77936</xdr:rowOff>
    </xdr:to>
    <xdr:pic>
      <xdr:nvPicPr>
        <xdr:cNvPr id="5" name="Picture 1"/>
        <xdr:cNvPicPr/>
      </xdr:nvPicPr>
      <xdr:blipFill>
        <a:blip r:embed="rId2"/>
        <a:stretch>
          <a:fillRect/>
        </a:stretch>
      </xdr:blipFill>
      <xdr:spPr>
        <a:xfrm>
          <a:off x="855345" y="6555740"/>
          <a:ext cx="3418205" cy="68770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333375</xdr:colOff>
      <xdr:row>48</xdr:row>
      <xdr:rowOff>104775</xdr:rowOff>
    </xdr:to>
    <xdr:sp>
      <xdr:nvSpPr>
        <xdr:cNvPr id="4098" name="shapetype_202" hidden="1"/>
        <xdr:cNvSpPr txBox="1">
          <a:spLocks noSelect="1" noChangeArrowheads="1"/>
        </xdr:cNvSpPr>
      </xdr:nvSpPr>
      <xdr:spPr>
        <a:xfrm>
          <a:off x="0" y="0"/>
          <a:ext cx="9525000" cy="937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192881</xdr:colOff>
      <xdr:row>0</xdr:row>
      <xdr:rowOff>142875</xdr:rowOff>
    </xdr:from>
    <xdr:to>
      <xdr:col>2</xdr:col>
      <xdr:colOff>114299</xdr:colOff>
      <xdr:row>4</xdr:row>
      <xdr:rowOff>185737</xdr:rowOff>
    </xdr:to>
    <xdr:pic>
      <xdr:nvPicPr>
        <xdr:cNvPr id="2" name="Figura1"/>
        <xdr:cNvPicPr/>
      </xdr:nvPicPr>
      <xdr:blipFill>
        <a:blip r:embed="rId1" cstate="print"/>
        <a:stretch>
          <a:fillRect/>
        </a:stretch>
      </xdr:blipFill>
      <xdr:spPr>
        <a:xfrm>
          <a:off x="697230" y="142875"/>
          <a:ext cx="1073785" cy="975995"/>
        </a:xfrm>
        <a:prstGeom prst="rect">
          <a:avLst/>
        </a:prstGeom>
      </xdr:spPr>
    </xdr:pic>
    <xdr:clientData/>
  </xdr:twoCellAnchor>
  <xdr:twoCellAnchor editAs="oneCell">
    <xdr:from>
      <xdr:col>7</xdr:col>
      <xdr:colOff>223838</xdr:colOff>
      <xdr:row>0</xdr:row>
      <xdr:rowOff>90487</xdr:rowOff>
    </xdr:from>
    <xdr:to>
      <xdr:col>8</xdr:col>
      <xdr:colOff>361951</xdr:colOff>
      <xdr:row>4</xdr:row>
      <xdr:rowOff>155574</xdr:rowOff>
    </xdr:to>
    <xdr:pic>
      <xdr:nvPicPr>
        <xdr:cNvPr id="3" name="Imagem 2" descr="LOGO_DC1"/>
        <xdr:cNvPicPr/>
      </xdr:nvPicPr>
      <xdr:blipFill>
        <a:blip r:embed="rId2"/>
        <a:stretch>
          <a:fillRect/>
        </a:stretch>
      </xdr:blipFill>
      <xdr:spPr>
        <a:xfrm>
          <a:off x="9281795" y="90170"/>
          <a:ext cx="948055" cy="998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1873248</xdr:colOff>
      <xdr:row>21</xdr:row>
      <xdr:rowOff>128586</xdr:rowOff>
    </xdr:from>
    <xdr:ext cx="4362451" cy="557214"/>
    <xdr:sp>
      <xdr:nvSpPr>
        <xdr:cNvPr id="2" name="CaixaDeTexto 2"/>
        <xdr:cNvSpPr txBox="1"/>
      </xdr:nvSpPr>
      <xdr:spPr>
        <a:xfrm>
          <a:off x="1872615" y="3966845"/>
          <a:ext cx="4362450" cy="557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pt-BR" sz="1000" b="0" i="0" u="none" strike="noStrike" baseline="0">
              <a:solidFill>
                <a:srgbClr val="333333"/>
              </a:solidFill>
              <a:latin typeface="Times New Roman" panose="02020603050405020304" pitchFamily="12"/>
              <a:cs typeface="Times New Roman" panose="02020603050405020304" pitchFamily="12"/>
            </a:rPr>
            <a:t>BDI=</a:t>
          </a:r>
          <a:r>
            <a:rPr lang="pt-BR" sz="1000" b="0" i="0" u="none" strike="noStrike" baseline="0">
              <a:solidFill>
                <a:srgbClr val="333333"/>
              </a:solidFill>
              <a:latin typeface="Cambria Math" panose="02040503050406030204"/>
              <a:ea typeface="Cambria Math" panose="02040503050406030204"/>
            </a:rPr>
            <a:t>{</a:t>
          </a:r>
          <a:r>
            <a:rPr lang="pt-BR" sz="1000" b="0" i="0" u="none" strike="noStrike" baseline="0">
              <a:solidFill>
                <a:srgbClr val="333333"/>
              </a:solidFill>
              <a:latin typeface="Calibri" panose="020F0502020204030204"/>
            </a:rPr>
            <a:t>[((1+(AC+R+S+G</a:t>
          </a:r>
          <a:r>
            <a:rPr lang="pt-BR" sz="1400" b="0" i="0" u="none" strike="noStrike" baseline="0">
              <a:solidFill>
                <a:srgbClr val="333333"/>
              </a:solidFill>
              <a:latin typeface="Calibri" panose="020F0502020204030204"/>
            </a:rPr>
            <a:t>))(1+DF)(1+L))/(1-I)]"-1</a:t>
          </a:r>
          <a:r>
            <a:rPr lang="pt-BR" sz="1400" b="0" i="0" u="none" strike="noStrike" baseline="0">
              <a:solidFill>
                <a:srgbClr val="333333"/>
              </a:solidFill>
              <a:latin typeface="Cambria Math" panose="02040503050406030204"/>
              <a:ea typeface="Cambria Math" panose="02040503050406030204"/>
            </a:rPr>
            <a:t>" }∗</a:t>
          </a:r>
          <a:r>
            <a:rPr lang="pt-BR" sz="1400" b="0" i="0" u="none" strike="noStrike" baseline="0">
              <a:solidFill>
                <a:srgbClr val="333333"/>
              </a:solidFill>
              <a:latin typeface="Times New Roman" panose="02020603050405020304" pitchFamily="12"/>
              <a:cs typeface="Times New Roman" panose="02020603050405020304" pitchFamily="12"/>
            </a:rPr>
            <a:t>100</a:t>
          </a:r>
          <a:endParaRPr lang="pt-BR" altLang="en-US" sz="1400" b="0" i="0" u="none" strike="noStrike" baseline="0">
            <a:solidFill>
              <a:srgbClr val="333333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twoCellAnchor editAs="oneCell">
    <xdr:from>
      <xdr:col>0</xdr:col>
      <xdr:colOff>114300</xdr:colOff>
      <xdr:row>2</xdr:row>
      <xdr:rowOff>57150</xdr:rowOff>
    </xdr:from>
    <xdr:to>
      <xdr:col>0</xdr:col>
      <xdr:colOff>1143000</xdr:colOff>
      <xdr:row>5</xdr:row>
      <xdr:rowOff>139700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4300" y="381000"/>
          <a:ext cx="1028700" cy="68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210372</xdr:colOff>
      <xdr:row>1</xdr:row>
      <xdr:rowOff>133350</xdr:rowOff>
    </xdr:from>
    <xdr:ext cx="919741" cy="781050"/>
    <xdr:pic>
      <xdr:nvPicPr>
        <xdr:cNvPr id="4" name="Imagem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86935" y="295275"/>
          <a:ext cx="919480" cy="7810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76200</xdr:colOff>
      <xdr:row>1</xdr:row>
      <xdr:rowOff>95250</xdr:rowOff>
    </xdr:from>
    <xdr:to>
      <xdr:col>11</xdr:col>
      <xdr:colOff>829310</xdr:colOff>
      <xdr:row>5</xdr:row>
      <xdr:rowOff>57150</xdr:rowOff>
    </xdr:to>
    <xdr:pic>
      <xdr:nvPicPr>
        <xdr:cNvPr id="2" name="Figura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15425" y="285750"/>
          <a:ext cx="75311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400685</xdr:colOff>
      <xdr:row>1</xdr:row>
      <xdr:rowOff>152400</xdr:rowOff>
    </xdr:from>
    <xdr:to>
      <xdr:col>1</xdr:col>
      <xdr:colOff>19050</xdr:colOff>
      <xdr:row>5</xdr:row>
      <xdr:rowOff>76200</xdr:rowOff>
    </xdr:to>
    <xdr:pic>
      <xdr:nvPicPr>
        <xdr:cNvPr id="3" name="Picture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" y="342900"/>
          <a:ext cx="1037590" cy="68580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jailson-pc\Users\PMSLM\Desktop\PMSLM\QUADRA%20DE%20S&#195;O%20JO&#195;O%20S&#195;O%20PAULO\OR&#199;AMENTOS%20DIVERSOS\Revitaliza&#231;&#227;o%20pra&#231;a%20S&#227;o%20Louren&#231;o\DOCUME~1\Canela\CONFIG~1\Temp\MC%20-%20Pedro%20de%20Alcanta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IG 03-08-2010"/>
      <sheetName val="PLANILHA"/>
      <sheetName val="MEMOR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L1643"/>
  <sheetViews>
    <sheetView view="pageBreakPreview" zoomScale="84" zoomScaleNormal="100" zoomScaleSheetLayoutView="84" topLeftCell="A79" workbookViewId="0">
      <selection activeCell="F80" sqref="F80"/>
    </sheetView>
  </sheetViews>
  <sheetFormatPr defaultColWidth="9" defaultRowHeight="15"/>
  <cols>
    <col min="1" max="1" width="5.14285714285714" style="462"/>
    <col min="2" max="2" width="15.8571428571429" style="463" customWidth="1"/>
    <col min="3" max="3" width="15.5714285714286" style="464" customWidth="1"/>
    <col min="4" max="4" width="43.5714285714286" style="465"/>
    <col min="5" max="5" width="6.57142857142857" style="466" customWidth="1"/>
    <col min="6" max="6" width="8.14285714285714" style="466"/>
    <col min="7" max="7" width="2.71428571428571" style="466" customWidth="1"/>
    <col min="8" max="8" width="8.14285714285714" style="466"/>
    <col min="9" max="9" width="2.71428571428571" style="467" customWidth="1"/>
    <col min="10" max="10" width="9.42857142857143" style="466" customWidth="1"/>
    <col min="11" max="11" width="2.14285714285714" style="467" customWidth="1"/>
    <col min="12" max="12" width="8.14285714285714" style="466"/>
    <col min="13" max="13" width="1.71428571428571" style="468" customWidth="1"/>
    <col min="14" max="14" width="9.14285714285714" style="469" customWidth="1"/>
    <col min="15" max="15" width="9.28571428571429" style="470"/>
    <col min="16" max="16" width="11" style="470"/>
    <col min="17" max="17" width="8.42857142857143" style="470"/>
    <col min="18" max="1026" width="8.42857142857143" style="467"/>
  </cols>
  <sheetData>
    <row r="1" ht="18" customHeight="1" spans="1:14">
      <c r="A1" s="471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524"/>
    </row>
    <row r="2" ht="16.5" spans="1:14">
      <c r="A2" s="473" t="s">
        <v>1</v>
      </c>
      <c r="B2" s="474"/>
      <c r="C2" s="474"/>
      <c r="D2" s="475"/>
      <c r="E2" s="474"/>
      <c r="F2" s="474"/>
      <c r="G2" s="474"/>
      <c r="H2" s="474"/>
      <c r="I2" s="475"/>
      <c r="J2" s="474"/>
      <c r="K2" s="475"/>
      <c r="L2" s="474"/>
      <c r="M2" s="475"/>
      <c r="N2" s="525"/>
    </row>
    <row r="3" ht="12.75" customHeight="1" spans="1:14">
      <c r="A3" s="476"/>
      <c r="B3" s="477"/>
      <c r="C3" s="478"/>
      <c r="D3" s="479"/>
      <c r="E3" s="480"/>
      <c r="F3" s="480"/>
      <c r="G3" s="480"/>
      <c r="H3" s="480"/>
      <c r="I3" s="479"/>
      <c r="J3" s="480"/>
      <c r="K3" s="479"/>
      <c r="L3" s="480"/>
      <c r="M3" s="479"/>
      <c r="N3" s="526"/>
    </row>
    <row r="4" ht="12.75" customHeight="1" spans="1:14">
      <c r="A4" s="481"/>
      <c r="B4" s="482"/>
      <c r="C4" s="483"/>
      <c r="D4" s="484"/>
      <c r="E4" s="485"/>
      <c r="F4" s="485"/>
      <c r="G4" s="485"/>
      <c r="H4" s="485"/>
      <c r="I4" s="485"/>
      <c r="J4" s="485"/>
      <c r="K4" s="485"/>
      <c r="L4" s="485"/>
      <c r="M4" s="527"/>
      <c r="N4" s="528"/>
    </row>
    <row r="5" ht="12.75" customHeight="1" spans="1:14">
      <c r="A5" s="486" t="s">
        <v>2</v>
      </c>
      <c r="B5" s="487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529"/>
    </row>
    <row r="6" ht="12.75" customHeight="1" spans="1:14">
      <c r="A6" s="481"/>
      <c r="B6" s="482"/>
      <c r="C6" s="483"/>
      <c r="D6" s="489"/>
      <c r="E6" s="485"/>
      <c r="F6" s="485"/>
      <c r="G6" s="485"/>
      <c r="H6" s="485"/>
      <c r="I6" s="485"/>
      <c r="J6" s="485"/>
      <c r="K6" s="485"/>
      <c r="L6" s="485"/>
      <c r="M6" s="527"/>
      <c r="N6" s="528"/>
    </row>
    <row r="7" s="163" customFormat="1" ht="26.25" customHeight="1" spans="1:17">
      <c r="A7" s="490" t="s">
        <v>3</v>
      </c>
      <c r="B7" s="491"/>
      <c r="C7" s="491"/>
      <c r="D7" s="492"/>
      <c r="E7" s="491"/>
      <c r="F7" s="491"/>
      <c r="G7" s="491"/>
      <c r="H7" s="491"/>
      <c r="I7" s="492"/>
      <c r="J7" s="491"/>
      <c r="K7" s="492"/>
      <c r="L7" s="491"/>
      <c r="M7" s="492"/>
      <c r="N7" s="530"/>
      <c r="O7" s="470"/>
      <c r="P7" s="470"/>
      <c r="Q7" s="470"/>
    </row>
    <row r="8" s="460" customFormat="1" ht="12.75" customHeight="1" spans="1:17">
      <c r="A8" s="188" t="s">
        <v>4</v>
      </c>
      <c r="B8" s="189"/>
      <c r="C8" s="189"/>
      <c r="D8" s="189"/>
      <c r="E8" s="189"/>
      <c r="F8" s="189"/>
      <c r="G8" s="190"/>
      <c r="H8" s="188" t="s">
        <v>5</v>
      </c>
      <c r="I8" s="189"/>
      <c r="J8" s="189"/>
      <c r="K8" s="189"/>
      <c r="L8" s="189"/>
      <c r="M8" s="189"/>
      <c r="N8" s="190"/>
      <c r="O8" s="531"/>
      <c r="P8" s="531"/>
      <c r="Q8" s="531"/>
    </row>
    <row r="9" ht="12.6" customHeight="1" spans="1:14">
      <c r="A9" s="493" t="s">
        <v>6</v>
      </c>
      <c r="B9" s="494" t="s">
        <v>7</v>
      </c>
      <c r="C9" s="495" t="s">
        <v>8</v>
      </c>
      <c r="D9" s="494" t="s">
        <v>9</v>
      </c>
      <c r="E9" s="494" t="s">
        <v>10</v>
      </c>
      <c r="F9" s="494" t="s">
        <v>11</v>
      </c>
      <c r="G9" s="496"/>
      <c r="H9" s="494" t="s">
        <v>12</v>
      </c>
      <c r="I9" s="496"/>
      <c r="J9" s="494" t="s">
        <v>13</v>
      </c>
      <c r="K9" s="496"/>
      <c r="L9" s="494" t="s">
        <v>14</v>
      </c>
      <c r="M9" s="532"/>
      <c r="N9" s="533" t="s">
        <v>15</v>
      </c>
    </row>
    <row r="10" ht="19.5" customHeight="1" spans="1:14">
      <c r="A10" s="497"/>
      <c r="B10" s="498"/>
      <c r="C10" s="499"/>
      <c r="D10" s="498"/>
      <c r="E10" s="498"/>
      <c r="F10" s="498"/>
      <c r="G10" s="500"/>
      <c r="H10" s="498"/>
      <c r="I10" s="500"/>
      <c r="J10" s="498"/>
      <c r="K10" s="500"/>
      <c r="L10" s="498"/>
      <c r="M10" s="534"/>
      <c r="N10" s="535"/>
    </row>
    <row r="11" ht="12.75" customHeight="1" spans="1:14">
      <c r="A11" s="501" t="s">
        <v>16</v>
      </c>
      <c r="B11" s="502"/>
      <c r="C11" s="503"/>
      <c r="D11" s="504" t="s">
        <v>17</v>
      </c>
      <c r="E11" s="505"/>
      <c r="F11" s="505"/>
      <c r="G11" s="505"/>
      <c r="H11" s="505"/>
      <c r="I11" s="536"/>
      <c r="J11" s="505"/>
      <c r="K11" s="536"/>
      <c r="L11" s="505"/>
      <c r="M11" s="537"/>
      <c r="N11" s="538"/>
    </row>
    <row r="12" s="461" customFormat="1" spans="1:1026">
      <c r="A12" s="506" t="s">
        <v>18</v>
      </c>
      <c r="B12" s="269">
        <v>74209</v>
      </c>
      <c r="C12" s="264" t="s">
        <v>19</v>
      </c>
      <c r="D12" s="507" t="s">
        <v>20</v>
      </c>
      <c r="E12" s="206" t="s">
        <v>21</v>
      </c>
      <c r="F12" s="508"/>
      <c r="G12" s="508"/>
      <c r="H12" s="508"/>
      <c r="I12" s="539"/>
      <c r="J12" s="539"/>
      <c r="K12" s="539"/>
      <c r="L12" s="539"/>
      <c r="M12" s="540"/>
      <c r="N12" s="541"/>
      <c r="O12" s="531"/>
      <c r="P12" s="470" t="s">
        <v>22</v>
      </c>
      <c r="Q12" s="470"/>
      <c r="R12" s="466"/>
      <c r="S12" s="466"/>
      <c r="T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6"/>
      <c r="AT12" s="466"/>
      <c r="AU12" s="466"/>
      <c r="AV12" s="466"/>
      <c r="AW12" s="466"/>
      <c r="AX12" s="466"/>
      <c r="AY12" s="466"/>
      <c r="AZ12" s="466"/>
      <c r="BA12" s="466"/>
      <c r="BB12" s="466"/>
      <c r="BC12" s="466"/>
      <c r="BD12" s="466"/>
      <c r="BE12" s="466"/>
      <c r="BF12" s="466"/>
      <c r="BG12" s="466"/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466"/>
      <c r="BW12" s="466"/>
      <c r="BX12" s="466"/>
      <c r="BY12" s="466"/>
      <c r="BZ12" s="466"/>
      <c r="CA12" s="466"/>
      <c r="CB12" s="466"/>
      <c r="CC12" s="466"/>
      <c r="CD12" s="466"/>
      <c r="CE12" s="466"/>
      <c r="CF12" s="466"/>
      <c r="CG12" s="466"/>
      <c r="CH12" s="466"/>
      <c r="CI12" s="466"/>
      <c r="CJ12" s="466"/>
      <c r="CK12" s="466"/>
      <c r="CL12" s="466"/>
      <c r="CM12" s="466"/>
      <c r="CN12" s="466"/>
      <c r="CO12" s="466"/>
      <c r="CP12" s="466"/>
      <c r="CQ12" s="466"/>
      <c r="CR12" s="466"/>
      <c r="CS12" s="466"/>
      <c r="CT12" s="466"/>
      <c r="CU12" s="466"/>
      <c r="CV12" s="466"/>
      <c r="CW12" s="466"/>
      <c r="CX12" s="466"/>
      <c r="CY12" s="466"/>
      <c r="CZ12" s="466"/>
      <c r="DA12" s="466"/>
      <c r="DB12" s="466"/>
      <c r="DC12" s="466"/>
      <c r="DD12" s="466"/>
      <c r="DE12" s="466"/>
      <c r="DF12" s="466"/>
      <c r="DG12" s="466"/>
      <c r="DH12" s="466"/>
      <c r="DI12" s="466"/>
      <c r="DJ12" s="466"/>
      <c r="DK12" s="466"/>
      <c r="DL12" s="466"/>
      <c r="DM12" s="466"/>
      <c r="DN12" s="466"/>
      <c r="DO12" s="466"/>
      <c r="DP12" s="466"/>
      <c r="DQ12" s="466"/>
      <c r="DR12" s="466"/>
      <c r="DS12" s="466"/>
      <c r="DT12" s="466"/>
      <c r="DU12" s="466"/>
      <c r="DV12" s="466"/>
      <c r="DW12" s="466"/>
      <c r="DX12" s="466"/>
      <c r="DY12" s="466"/>
      <c r="DZ12" s="466"/>
      <c r="EA12" s="466"/>
      <c r="EB12" s="466"/>
      <c r="EC12" s="466"/>
      <c r="ED12" s="466"/>
      <c r="EE12" s="466"/>
      <c r="EF12" s="466"/>
      <c r="EG12" s="466"/>
      <c r="EH12" s="466"/>
      <c r="EI12" s="466"/>
      <c r="EJ12" s="466"/>
      <c r="EK12" s="466"/>
      <c r="EL12" s="466"/>
      <c r="EM12" s="466"/>
      <c r="EN12" s="466"/>
      <c r="EO12" s="466"/>
      <c r="EP12" s="466"/>
      <c r="EQ12" s="466"/>
      <c r="ER12" s="466"/>
      <c r="ES12" s="466"/>
      <c r="ET12" s="466"/>
      <c r="EU12" s="466"/>
      <c r="EV12" s="466"/>
      <c r="EW12" s="466"/>
      <c r="EX12" s="466"/>
      <c r="EY12" s="466"/>
      <c r="EZ12" s="466"/>
      <c r="FA12" s="466"/>
      <c r="FB12" s="466"/>
      <c r="FC12" s="466"/>
      <c r="FD12" s="466"/>
      <c r="FE12" s="466"/>
      <c r="FF12" s="466"/>
      <c r="FG12" s="466"/>
      <c r="FH12" s="466"/>
      <c r="FI12" s="466"/>
      <c r="FJ12" s="466"/>
      <c r="FK12" s="466"/>
      <c r="FL12" s="466"/>
      <c r="FM12" s="466"/>
      <c r="FN12" s="466"/>
      <c r="FO12" s="466"/>
      <c r="FP12" s="466"/>
      <c r="FQ12" s="466"/>
      <c r="FR12" s="466"/>
      <c r="FS12" s="466"/>
      <c r="FT12" s="466"/>
      <c r="FU12" s="466"/>
      <c r="FV12" s="466"/>
      <c r="FW12" s="466"/>
      <c r="FX12" s="466"/>
      <c r="FY12" s="466"/>
      <c r="FZ12" s="466"/>
      <c r="GA12" s="466"/>
      <c r="GB12" s="466"/>
      <c r="GC12" s="466"/>
      <c r="GD12" s="466"/>
      <c r="GE12" s="466"/>
      <c r="GF12" s="466"/>
      <c r="GG12" s="466"/>
      <c r="GH12" s="466"/>
      <c r="GI12" s="466"/>
      <c r="GJ12" s="466"/>
      <c r="GK12" s="466"/>
      <c r="GL12" s="466"/>
      <c r="GM12" s="466"/>
      <c r="GN12" s="466"/>
      <c r="GO12" s="466"/>
      <c r="GP12" s="466"/>
      <c r="GQ12" s="466"/>
      <c r="GR12" s="466"/>
      <c r="GS12" s="466"/>
      <c r="GT12" s="466"/>
      <c r="GU12" s="466"/>
      <c r="GV12" s="466"/>
      <c r="GW12" s="466"/>
      <c r="GX12" s="466"/>
      <c r="GY12" s="466"/>
      <c r="GZ12" s="466"/>
      <c r="HA12" s="466"/>
      <c r="HB12" s="466"/>
      <c r="HC12" s="466"/>
      <c r="HD12" s="466"/>
      <c r="HE12" s="466"/>
      <c r="HF12" s="466"/>
      <c r="HG12" s="466"/>
      <c r="HH12" s="466"/>
      <c r="HI12" s="466"/>
      <c r="HJ12" s="466"/>
      <c r="HK12" s="466"/>
      <c r="HL12" s="466"/>
      <c r="HM12" s="466"/>
      <c r="HN12" s="466"/>
      <c r="HO12" s="466"/>
      <c r="HP12" s="466"/>
      <c r="HQ12" s="466"/>
      <c r="HR12" s="466"/>
      <c r="HS12" s="466"/>
      <c r="HT12" s="466"/>
      <c r="HU12" s="466"/>
      <c r="HV12" s="466"/>
      <c r="HW12" s="466"/>
      <c r="HX12" s="466"/>
      <c r="HY12" s="466"/>
      <c r="HZ12" s="466"/>
      <c r="IA12" s="466"/>
      <c r="IB12" s="466"/>
      <c r="IC12" s="466"/>
      <c r="ID12" s="466"/>
      <c r="IE12" s="466"/>
      <c r="IF12" s="466"/>
      <c r="IG12" s="466"/>
      <c r="IH12" s="466"/>
      <c r="II12" s="466"/>
      <c r="IJ12" s="466"/>
      <c r="IK12" s="466"/>
      <c r="IL12" s="466"/>
      <c r="IM12" s="466"/>
      <c r="IN12" s="466"/>
      <c r="IO12" s="466"/>
      <c r="IP12" s="466"/>
      <c r="IQ12" s="466"/>
      <c r="IR12" s="466"/>
      <c r="IS12" s="466"/>
      <c r="IT12" s="466"/>
      <c r="IU12" s="466"/>
      <c r="IV12" s="466"/>
      <c r="IW12" s="466"/>
      <c r="IX12" s="466"/>
      <c r="IY12" s="466"/>
      <c r="IZ12" s="466"/>
      <c r="JA12" s="466"/>
      <c r="JB12" s="466"/>
      <c r="JC12" s="466"/>
      <c r="JD12" s="466"/>
      <c r="JE12" s="466"/>
      <c r="JF12" s="466"/>
      <c r="JG12" s="466"/>
      <c r="JH12" s="466"/>
      <c r="JI12" s="466"/>
      <c r="JJ12" s="466"/>
      <c r="JK12" s="466"/>
      <c r="JL12" s="466"/>
      <c r="JM12" s="466"/>
      <c r="JN12" s="466"/>
      <c r="JO12" s="466"/>
      <c r="JP12" s="466"/>
      <c r="JQ12" s="466"/>
      <c r="JR12" s="466"/>
      <c r="JS12" s="466"/>
      <c r="JT12" s="466"/>
      <c r="JU12" s="466"/>
      <c r="JV12" s="466"/>
      <c r="JW12" s="466"/>
      <c r="JX12" s="466"/>
      <c r="JY12" s="466"/>
      <c r="JZ12" s="466"/>
      <c r="KA12" s="466"/>
      <c r="KB12" s="466"/>
      <c r="KC12" s="466"/>
      <c r="KD12" s="466"/>
      <c r="KE12" s="466"/>
      <c r="KF12" s="466"/>
      <c r="KG12" s="466"/>
      <c r="KH12" s="466"/>
      <c r="KI12" s="466"/>
      <c r="KJ12" s="466"/>
      <c r="KK12" s="466"/>
      <c r="KL12" s="466"/>
      <c r="KM12" s="466"/>
      <c r="KN12" s="466"/>
      <c r="KO12" s="466"/>
      <c r="KP12" s="466"/>
      <c r="KQ12" s="466"/>
      <c r="KR12" s="466"/>
      <c r="KS12" s="466"/>
      <c r="KT12" s="466"/>
      <c r="KU12" s="466"/>
      <c r="KV12" s="466"/>
      <c r="KW12" s="466"/>
      <c r="KX12" s="466"/>
      <c r="KY12" s="466"/>
      <c r="KZ12" s="466"/>
      <c r="LA12" s="466"/>
      <c r="LB12" s="466"/>
      <c r="LC12" s="466"/>
      <c r="LD12" s="466"/>
      <c r="LE12" s="466"/>
      <c r="LF12" s="466"/>
      <c r="LG12" s="466"/>
      <c r="LH12" s="466"/>
      <c r="LI12" s="466"/>
      <c r="LJ12" s="466"/>
      <c r="LK12" s="466"/>
      <c r="LL12" s="466"/>
      <c r="LM12" s="466"/>
      <c r="LN12" s="466"/>
      <c r="LO12" s="466"/>
      <c r="LP12" s="466"/>
      <c r="LQ12" s="466"/>
      <c r="LR12" s="466"/>
      <c r="LS12" s="466"/>
      <c r="LT12" s="466"/>
      <c r="LU12" s="466"/>
      <c r="LV12" s="466"/>
      <c r="LW12" s="466"/>
      <c r="LX12" s="466"/>
      <c r="LY12" s="466"/>
      <c r="LZ12" s="466"/>
      <c r="MA12" s="466"/>
      <c r="MB12" s="466"/>
      <c r="MC12" s="466"/>
      <c r="MD12" s="466"/>
      <c r="ME12" s="466"/>
      <c r="MF12" s="466"/>
      <c r="MG12" s="466"/>
      <c r="MH12" s="466"/>
      <c r="MI12" s="466"/>
      <c r="MJ12" s="466"/>
      <c r="MK12" s="466"/>
      <c r="ML12" s="466"/>
      <c r="MM12" s="466"/>
      <c r="MN12" s="466"/>
      <c r="MO12" s="466"/>
      <c r="MP12" s="466"/>
      <c r="MQ12" s="466"/>
      <c r="MR12" s="466"/>
      <c r="MS12" s="466"/>
      <c r="MT12" s="466"/>
      <c r="MU12" s="466"/>
      <c r="MV12" s="466"/>
      <c r="MW12" s="466"/>
      <c r="MX12" s="466"/>
      <c r="MY12" s="466"/>
      <c r="MZ12" s="466"/>
      <c r="NA12" s="466"/>
      <c r="NB12" s="466"/>
      <c r="NC12" s="466"/>
      <c r="ND12" s="466"/>
      <c r="NE12" s="466"/>
      <c r="NF12" s="466"/>
      <c r="NG12" s="466"/>
      <c r="NH12" s="466"/>
      <c r="NI12" s="466"/>
      <c r="NJ12" s="466"/>
      <c r="NK12" s="466"/>
      <c r="NL12" s="466"/>
      <c r="NM12" s="466"/>
      <c r="NN12" s="466"/>
      <c r="NO12" s="466"/>
      <c r="NP12" s="466"/>
      <c r="NQ12" s="466"/>
      <c r="NR12" s="466"/>
      <c r="NS12" s="466"/>
      <c r="NT12" s="466"/>
      <c r="NU12" s="466"/>
      <c r="NV12" s="466"/>
      <c r="NW12" s="466"/>
      <c r="NX12" s="466"/>
      <c r="NY12" s="466"/>
      <c r="NZ12" s="466"/>
      <c r="OA12" s="466"/>
      <c r="OB12" s="466"/>
      <c r="OC12" s="466"/>
      <c r="OD12" s="466"/>
      <c r="OE12" s="466"/>
      <c r="OF12" s="466"/>
      <c r="OG12" s="466"/>
      <c r="OH12" s="466"/>
      <c r="OI12" s="466"/>
      <c r="OJ12" s="466"/>
      <c r="OK12" s="466"/>
      <c r="OL12" s="466"/>
      <c r="OM12" s="466"/>
      <c r="ON12" s="466"/>
      <c r="OO12" s="466"/>
      <c r="OP12" s="466"/>
      <c r="OQ12" s="466"/>
      <c r="OR12" s="466"/>
      <c r="OS12" s="466"/>
      <c r="OT12" s="466"/>
      <c r="OU12" s="466"/>
      <c r="OV12" s="466"/>
      <c r="OW12" s="466"/>
      <c r="OX12" s="466"/>
      <c r="OY12" s="466"/>
      <c r="OZ12" s="466"/>
      <c r="PA12" s="466"/>
      <c r="PB12" s="466"/>
      <c r="PC12" s="466"/>
      <c r="PD12" s="466"/>
      <c r="PE12" s="466"/>
      <c r="PF12" s="466"/>
      <c r="PG12" s="466"/>
      <c r="PH12" s="466"/>
      <c r="PI12" s="466"/>
      <c r="PJ12" s="466"/>
      <c r="PK12" s="466"/>
      <c r="PL12" s="466"/>
      <c r="PM12" s="466"/>
      <c r="PN12" s="466"/>
      <c r="PO12" s="466"/>
      <c r="PP12" s="466"/>
      <c r="PQ12" s="466"/>
      <c r="PR12" s="466"/>
      <c r="PS12" s="466"/>
      <c r="PT12" s="466"/>
      <c r="PU12" s="466"/>
      <c r="PV12" s="466"/>
      <c r="PW12" s="466"/>
      <c r="PX12" s="466"/>
      <c r="PY12" s="466"/>
      <c r="PZ12" s="466"/>
      <c r="QA12" s="466"/>
      <c r="QB12" s="466"/>
      <c r="QC12" s="466"/>
      <c r="QD12" s="466"/>
      <c r="QE12" s="466"/>
      <c r="QF12" s="466"/>
      <c r="QG12" s="466"/>
      <c r="QH12" s="466"/>
      <c r="QI12" s="466"/>
      <c r="QJ12" s="466"/>
      <c r="QK12" s="466"/>
      <c r="QL12" s="466"/>
      <c r="QM12" s="466"/>
      <c r="QN12" s="466"/>
      <c r="QO12" s="466"/>
      <c r="QP12" s="466"/>
      <c r="QQ12" s="466"/>
      <c r="QR12" s="466"/>
      <c r="QS12" s="466"/>
      <c r="QT12" s="466"/>
      <c r="QU12" s="466"/>
      <c r="QV12" s="466"/>
      <c r="QW12" s="466"/>
      <c r="QX12" s="466"/>
      <c r="QY12" s="466"/>
      <c r="QZ12" s="466"/>
      <c r="RA12" s="466"/>
      <c r="RB12" s="466"/>
      <c r="RC12" s="466"/>
      <c r="RD12" s="466"/>
      <c r="RE12" s="466"/>
      <c r="RF12" s="466"/>
      <c r="RG12" s="466"/>
      <c r="RH12" s="466"/>
      <c r="RI12" s="466"/>
      <c r="RJ12" s="466"/>
      <c r="RK12" s="466"/>
      <c r="RL12" s="466"/>
      <c r="RM12" s="466"/>
      <c r="RN12" s="466"/>
      <c r="RO12" s="466"/>
      <c r="RP12" s="466"/>
      <c r="RQ12" s="466"/>
      <c r="RR12" s="466"/>
      <c r="RS12" s="466"/>
      <c r="RT12" s="466"/>
      <c r="RU12" s="466"/>
      <c r="RV12" s="466"/>
      <c r="RW12" s="466"/>
      <c r="RX12" s="466"/>
      <c r="RY12" s="466"/>
      <c r="RZ12" s="466"/>
      <c r="SA12" s="466"/>
      <c r="SB12" s="466"/>
      <c r="SC12" s="466"/>
      <c r="SD12" s="466"/>
      <c r="SE12" s="466"/>
      <c r="SF12" s="466"/>
      <c r="SG12" s="466"/>
      <c r="SH12" s="466"/>
      <c r="SI12" s="466"/>
      <c r="SJ12" s="466"/>
      <c r="SK12" s="466"/>
      <c r="SL12" s="466"/>
      <c r="SM12" s="466"/>
      <c r="SN12" s="466"/>
      <c r="SO12" s="466"/>
      <c r="SP12" s="466"/>
      <c r="SQ12" s="466"/>
      <c r="SR12" s="466"/>
      <c r="SS12" s="466"/>
      <c r="ST12" s="466"/>
      <c r="SU12" s="466"/>
      <c r="SV12" s="466"/>
      <c r="SW12" s="466"/>
      <c r="SX12" s="466"/>
      <c r="SY12" s="466"/>
      <c r="SZ12" s="466"/>
      <c r="TA12" s="466"/>
      <c r="TB12" s="466"/>
      <c r="TC12" s="466"/>
      <c r="TD12" s="466"/>
      <c r="TE12" s="466"/>
      <c r="TF12" s="466"/>
      <c r="TG12" s="466"/>
      <c r="TH12" s="466"/>
      <c r="TI12" s="466"/>
      <c r="TJ12" s="466"/>
      <c r="TK12" s="466"/>
      <c r="TL12" s="466"/>
      <c r="TM12" s="466"/>
      <c r="TN12" s="466"/>
      <c r="TO12" s="466"/>
      <c r="TP12" s="466"/>
      <c r="TQ12" s="466"/>
      <c r="TR12" s="466"/>
      <c r="TS12" s="466"/>
      <c r="TT12" s="466"/>
      <c r="TU12" s="466"/>
      <c r="TV12" s="466"/>
      <c r="TW12" s="466"/>
      <c r="TX12" s="466"/>
      <c r="TY12" s="466"/>
      <c r="TZ12" s="466"/>
      <c r="UA12" s="466"/>
      <c r="UB12" s="466"/>
      <c r="UC12" s="466"/>
      <c r="UD12" s="466"/>
      <c r="UE12" s="466"/>
      <c r="UF12" s="466"/>
      <c r="UG12" s="466"/>
      <c r="UH12" s="466"/>
      <c r="UI12" s="466"/>
      <c r="UJ12" s="466"/>
      <c r="UK12" s="466"/>
      <c r="UL12" s="466"/>
      <c r="UM12" s="466"/>
      <c r="UN12" s="466"/>
      <c r="UO12" s="466"/>
      <c r="UP12" s="466"/>
      <c r="UQ12" s="466"/>
      <c r="UR12" s="466"/>
      <c r="US12" s="466"/>
      <c r="UT12" s="466"/>
      <c r="UU12" s="466"/>
      <c r="UV12" s="466"/>
      <c r="UW12" s="466"/>
      <c r="UX12" s="466"/>
      <c r="UY12" s="466"/>
      <c r="UZ12" s="466"/>
      <c r="VA12" s="466"/>
      <c r="VB12" s="466"/>
      <c r="VC12" s="466"/>
      <c r="VD12" s="466"/>
      <c r="VE12" s="466"/>
      <c r="VF12" s="466"/>
      <c r="VG12" s="466"/>
      <c r="VH12" s="466"/>
      <c r="VI12" s="466"/>
      <c r="VJ12" s="466"/>
      <c r="VK12" s="466"/>
      <c r="VL12" s="466"/>
      <c r="VM12" s="466"/>
      <c r="VN12" s="466"/>
      <c r="VO12" s="466"/>
      <c r="VP12" s="466"/>
      <c r="VQ12" s="466"/>
      <c r="VR12" s="466"/>
      <c r="VS12" s="466"/>
      <c r="VT12" s="466"/>
      <c r="VU12" s="466"/>
      <c r="VV12" s="466"/>
      <c r="VW12" s="466"/>
      <c r="VX12" s="466"/>
      <c r="VY12" s="466"/>
      <c r="VZ12" s="466"/>
      <c r="WA12" s="466"/>
      <c r="WB12" s="466"/>
      <c r="WC12" s="466"/>
      <c r="WD12" s="466"/>
      <c r="WE12" s="466"/>
      <c r="WF12" s="466"/>
      <c r="WG12" s="466"/>
      <c r="WH12" s="466"/>
      <c r="WI12" s="466"/>
      <c r="WJ12" s="466"/>
      <c r="WK12" s="466"/>
      <c r="WL12" s="466"/>
      <c r="WM12" s="466"/>
      <c r="WN12" s="466"/>
      <c r="WO12" s="466"/>
      <c r="WP12" s="466"/>
      <c r="WQ12" s="466"/>
      <c r="WR12" s="466"/>
      <c r="WS12" s="466"/>
      <c r="WT12" s="466"/>
      <c r="WU12" s="466"/>
      <c r="WV12" s="466"/>
      <c r="WW12" s="466"/>
      <c r="WX12" s="466"/>
      <c r="WY12" s="466"/>
      <c r="WZ12" s="466"/>
      <c r="XA12" s="466"/>
      <c r="XB12" s="466"/>
      <c r="XC12" s="466"/>
      <c r="XD12" s="466"/>
      <c r="XE12" s="466"/>
      <c r="XF12" s="466"/>
      <c r="XG12" s="466"/>
      <c r="XH12" s="466"/>
      <c r="XI12" s="466"/>
      <c r="XJ12" s="466"/>
      <c r="XK12" s="466"/>
      <c r="XL12" s="466"/>
      <c r="XM12" s="466"/>
      <c r="XN12" s="466"/>
      <c r="XO12" s="466"/>
      <c r="XP12" s="466"/>
      <c r="XQ12" s="466"/>
      <c r="XR12" s="466"/>
      <c r="XS12" s="466"/>
      <c r="XT12" s="466"/>
      <c r="XU12" s="466"/>
      <c r="XV12" s="466"/>
      <c r="XW12" s="466"/>
      <c r="XX12" s="466"/>
      <c r="XY12" s="466"/>
      <c r="XZ12" s="466"/>
      <c r="YA12" s="466"/>
      <c r="YB12" s="466"/>
      <c r="YC12" s="466"/>
      <c r="YD12" s="466"/>
      <c r="YE12" s="466"/>
      <c r="YF12" s="466"/>
      <c r="YG12" s="466"/>
      <c r="YH12" s="466"/>
      <c r="YI12" s="466"/>
      <c r="YJ12" s="466"/>
      <c r="YK12" s="466"/>
      <c r="YL12" s="466"/>
      <c r="YM12" s="466"/>
      <c r="YN12" s="466"/>
      <c r="YO12" s="466"/>
      <c r="YP12" s="466"/>
      <c r="YQ12" s="466"/>
      <c r="YR12" s="466"/>
      <c r="YS12" s="466"/>
      <c r="YT12" s="466"/>
      <c r="YU12" s="466"/>
      <c r="YV12" s="466"/>
      <c r="YW12" s="466"/>
      <c r="YX12" s="466"/>
      <c r="YY12" s="466"/>
      <c r="YZ12" s="466"/>
      <c r="ZA12" s="466"/>
      <c r="ZB12" s="466"/>
      <c r="ZC12" s="466"/>
      <c r="ZD12" s="466"/>
      <c r="ZE12" s="466"/>
      <c r="ZF12" s="466"/>
      <c r="ZG12" s="466"/>
      <c r="ZH12" s="466"/>
      <c r="ZI12" s="466"/>
      <c r="ZJ12" s="466"/>
      <c r="ZK12" s="466"/>
      <c r="ZL12" s="466"/>
      <c r="ZM12" s="466"/>
      <c r="ZN12" s="466"/>
      <c r="ZO12" s="466"/>
      <c r="ZP12" s="466"/>
      <c r="ZQ12" s="466"/>
      <c r="ZR12" s="466"/>
      <c r="ZS12" s="466"/>
      <c r="ZT12" s="466"/>
      <c r="ZU12" s="466"/>
      <c r="ZV12" s="466"/>
      <c r="ZW12" s="466"/>
      <c r="ZX12" s="466"/>
      <c r="ZY12" s="466"/>
      <c r="ZZ12" s="466"/>
      <c r="AAA12" s="466"/>
      <c r="AAB12" s="466"/>
      <c r="AAC12" s="466"/>
      <c r="AAD12" s="466"/>
      <c r="AAE12" s="466"/>
      <c r="AAF12" s="466"/>
      <c r="AAG12" s="466"/>
      <c r="AAH12" s="466"/>
      <c r="AAI12" s="466"/>
      <c r="AAJ12" s="466"/>
      <c r="AAK12" s="466"/>
      <c r="AAL12" s="466"/>
      <c r="AAM12" s="466"/>
      <c r="AAN12" s="466"/>
      <c r="AAO12" s="466"/>
      <c r="AAP12" s="466"/>
      <c r="AAQ12" s="466"/>
      <c r="AAR12" s="466"/>
      <c r="AAS12" s="466"/>
      <c r="AAT12" s="466"/>
      <c r="AAU12" s="466"/>
      <c r="AAV12" s="466"/>
      <c r="AAW12" s="466"/>
      <c r="AAX12" s="466"/>
      <c r="AAY12" s="466"/>
      <c r="AAZ12" s="466"/>
      <c r="ABA12" s="466"/>
      <c r="ABB12" s="466"/>
      <c r="ABC12" s="466"/>
      <c r="ABD12" s="466"/>
      <c r="ABE12" s="466"/>
      <c r="ABF12" s="466"/>
      <c r="ABG12" s="466"/>
      <c r="ABH12" s="466"/>
      <c r="ABI12" s="466"/>
      <c r="ABJ12" s="466"/>
      <c r="ABK12" s="466"/>
      <c r="ABL12" s="466"/>
      <c r="ABM12" s="466"/>
      <c r="ABN12" s="466"/>
      <c r="ABO12" s="466"/>
      <c r="ABP12" s="466"/>
      <c r="ABQ12" s="466"/>
      <c r="ABR12" s="466"/>
      <c r="ABS12" s="466"/>
      <c r="ABT12" s="466"/>
      <c r="ABU12" s="466"/>
      <c r="ABV12" s="466"/>
      <c r="ABW12" s="466"/>
      <c r="ABX12" s="466"/>
      <c r="ABY12" s="466"/>
      <c r="ABZ12" s="466"/>
      <c r="ACA12" s="466"/>
      <c r="ACB12" s="466"/>
      <c r="ACC12" s="466"/>
      <c r="ACD12" s="466"/>
      <c r="ACE12" s="466"/>
      <c r="ACF12" s="466"/>
      <c r="ACG12" s="466"/>
      <c r="ACH12" s="466"/>
      <c r="ACI12" s="466"/>
      <c r="ACJ12" s="466"/>
      <c r="ACK12" s="466"/>
      <c r="ACL12" s="466"/>
      <c r="ACM12" s="466"/>
      <c r="ACN12" s="466"/>
      <c r="ACO12" s="466"/>
      <c r="ACP12" s="466"/>
      <c r="ACQ12" s="466"/>
      <c r="ACR12" s="466"/>
      <c r="ACS12" s="466"/>
      <c r="ACT12" s="466"/>
      <c r="ACU12" s="466"/>
      <c r="ACV12" s="466"/>
      <c r="ACW12" s="466"/>
      <c r="ACX12" s="466"/>
      <c r="ACY12" s="466"/>
      <c r="ACZ12" s="466"/>
      <c r="ADA12" s="466"/>
      <c r="ADB12" s="466"/>
      <c r="ADC12" s="466"/>
      <c r="ADD12" s="466"/>
      <c r="ADE12" s="466"/>
      <c r="ADF12" s="466"/>
      <c r="ADG12" s="466"/>
      <c r="ADH12" s="466"/>
      <c r="ADI12" s="466"/>
      <c r="ADJ12" s="466"/>
      <c r="ADK12" s="466"/>
      <c r="ADL12" s="466"/>
      <c r="ADM12" s="466"/>
      <c r="ADN12" s="466"/>
      <c r="ADO12" s="466"/>
      <c r="ADP12" s="466"/>
      <c r="ADQ12" s="466"/>
      <c r="ADR12" s="466"/>
      <c r="ADS12" s="466"/>
      <c r="ADT12" s="466"/>
      <c r="ADU12" s="466"/>
      <c r="ADV12" s="466"/>
      <c r="ADW12" s="466"/>
      <c r="ADX12" s="466"/>
      <c r="ADY12" s="466"/>
      <c r="ADZ12" s="466"/>
      <c r="AEA12" s="466"/>
      <c r="AEB12" s="466"/>
      <c r="AEC12" s="466"/>
      <c r="AED12" s="466"/>
      <c r="AEE12" s="466"/>
      <c r="AEF12" s="466"/>
      <c r="AEG12" s="466"/>
      <c r="AEH12" s="466"/>
      <c r="AEI12" s="466"/>
      <c r="AEJ12" s="466"/>
      <c r="AEK12" s="466"/>
      <c r="AEL12" s="466"/>
      <c r="AEM12" s="466"/>
      <c r="AEN12" s="466"/>
      <c r="AEO12" s="466"/>
      <c r="AEP12" s="466"/>
      <c r="AEQ12" s="466"/>
      <c r="AER12" s="466"/>
      <c r="AES12" s="466"/>
      <c r="AET12" s="466"/>
      <c r="AEU12" s="466"/>
      <c r="AEV12" s="466"/>
      <c r="AEW12" s="466"/>
      <c r="AEX12" s="466"/>
      <c r="AEY12" s="466"/>
      <c r="AEZ12" s="466"/>
      <c r="AFA12" s="466"/>
      <c r="AFB12" s="466"/>
      <c r="AFC12" s="466"/>
      <c r="AFD12" s="466"/>
      <c r="AFE12" s="466"/>
      <c r="AFF12" s="466"/>
      <c r="AFG12" s="466"/>
      <c r="AFH12" s="466"/>
      <c r="AFI12" s="466"/>
      <c r="AFJ12" s="466"/>
      <c r="AFK12" s="466"/>
      <c r="AFL12" s="466"/>
      <c r="AFM12" s="466"/>
      <c r="AFN12" s="466"/>
      <c r="AFO12" s="466"/>
      <c r="AFP12" s="466"/>
      <c r="AFQ12" s="466"/>
      <c r="AFR12" s="466"/>
      <c r="AFS12" s="466"/>
      <c r="AFT12" s="466"/>
      <c r="AFU12" s="466"/>
      <c r="AFV12" s="466"/>
      <c r="AFW12" s="466"/>
      <c r="AFX12" s="466"/>
      <c r="AFY12" s="466"/>
      <c r="AFZ12" s="466"/>
      <c r="AGA12" s="466"/>
      <c r="AGB12" s="466"/>
      <c r="AGC12" s="466"/>
      <c r="AGD12" s="466"/>
      <c r="AGE12" s="466"/>
      <c r="AGF12" s="466"/>
      <c r="AGG12" s="466"/>
      <c r="AGH12" s="466"/>
      <c r="AGI12" s="466"/>
      <c r="AGJ12" s="466"/>
      <c r="AGK12" s="466"/>
      <c r="AGL12" s="466"/>
      <c r="AGM12" s="466"/>
      <c r="AGN12" s="466"/>
      <c r="AGO12" s="466"/>
      <c r="AGP12" s="466"/>
      <c r="AGQ12" s="466"/>
      <c r="AGR12" s="466"/>
      <c r="AGS12" s="466"/>
      <c r="AGT12" s="466"/>
      <c r="AGU12" s="466"/>
      <c r="AGV12" s="466"/>
      <c r="AGW12" s="466"/>
      <c r="AGX12" s="466"/>
      <c r="AGY12" s="466"/>
      <c r="AGZ12" s="466"/>
      <c r="AHA12" s="466"/>
      <c r="AHB12" s="466"/>
      <c r="AHC12" s="466"/>
      <c r="AHD12" s="466"/>
      <c r="AHE12" s="466"/>
      <c r="AHF12" s="466"/>
      <c r="AHG12" s="466"/>
      <c r="AHH12" s="466"/>
      <c r="AHI12" s="466"/>
      <c r="AHJ12" s="466"/>
      <c r="AHK12" s="466"/>
      <c r="AHL12" s="466"/>
      <c r="AHM12" s="466"/>
      <c r="AHN12" s="466"/>
      <c r="AHO12" s="466"/>
      <c r="AHP12" s="466"/>
      <c r="AHQ12" s="466"/>
      <c r="AHR12" s="466"/>
      <c r="AHS12" s="466"/>
      <c r="AHT12" s="466"/>
      <c r="AHU12" s="466"/>
      <c r="AHV12" s="466"/>
      <c r="AHW12" s="466"/>
      <c r="AHX12" s="466"/>
      <c r="AHY12" s="466"/>
      <c r="AHZ12" s="466"/>
      <c r="AIA12" s="466"/>
      <c r="AIB12" s="466"/>
      <c r="AIC12" s="466"/>
      <c r="AID12" s="466"/>
      <c r="AIE12" s="466"/>
      <c r="AIF12" s="466"/>
      <c r="AIG12" s="466"/>
      <c r="AIH12" s="466"/>
      <c r="AII12" s="466"/>
      <c r="AIJ12" s="466"/>
      <c r="AIK12" s="466"/>
      <c r="AIL12" s="466"/>
      <c r="AIM12" s="466"/>
      <c r="AIN12" s="466"/>
      <c r="AIO12" s="466"/>
      <c r="AIP12" s="466"/>
      <c r="AIQ12" s="466"/>
      <c r="AIR12" s="466"/>
      <c r="AIS12" s="466"/>
      <c r="AIT12" s="466"/>
      <c r="AIU12" s="466"/>
      <c r="AIV12" s="466"/>
      <c r="AIW12" s="466"/>
      <c r="AIX12" s="466"/>
      <c r="AIY12" s="466"/>
      <c r="AIZ12" s="466"/>
      <c r="AJA12" s="466"/>
      <c r="AJB12" s="466"/>
      <c r="AJC12" s="466"/>
      <c r="AJD12" s="466"/>
      <c r="AJE12" s="466"/>
      <c r="AJF12" s="466"/>
      <c r="AJG12" s="466"/>
      <c r="AJH12" s="466"/>
      <c r="AJI12" s="466"/>
      <c r="AJJ12" s="466"/>
      <c r="AJK12" s="466"/>
      <c r="AJL12" s="466"/>
      <c r="AJM12" s="466"/>
      <c r="AJN12" s="466"/>
      <c r="AJO12" s="466"/>
      <c r="AJP12" s="466"/>
      <c r="AJQ12" s="466"/>
      <c r="AJR12" s="466"/>
      <c r="AJS12" s="466"/>
      <c r="AJT12" s="466"/>
      <c r="AJU12" s="466"/>
      <c r="AJV12" s="466"/>
      <c r="AJW12" s="466"/>
      <c r="AJX12" s="466"/>
      <c r="AJY12" s="466"/>
      <c r="AJZ12" s="466"/>
      <c r="AKA12" s="466"/>
      <c r="AKB12" s="466"/>
      <c r="AKC12" s="466"/>
      <c r="AKD12" s="466"/>
      <c r="AKE12" s="466"/>
      <c r="AKF12" s="466"/>
      <c r="AKG12" s="466"/>
      <c r="AKH12" s="466"/>
      <c r="AKI12" s="466"/>
      <c r="AKJ12" s="466"/>
      <c r="AKK12" s="466"/>
      <c r="AKL12" s="466"/>
      <c r="AKM12" s="466"/>
      <c r="AKN12" s="466"/>
      <c r="AKO12" s="466"/>
      <c r="AKP12" s="466"/>
      <c r="AKQ12" s="466"/>
      <c r="AKR12" s="466"/>
      <c r="AKS12" s="466"/>
      <c r="AKT12" s="466"/>
      <c r="AKU12" s="466"/>
      <c r="AKV12" s="466"/>
      <c r="AKW12" s="466"/>
      <c r="AKX12" s="466"/>
      <c r="AKY12" s="466"/>
      <c r="AKZ12" s="466"/>
      <c r="ALA12" s="466"/>
      <c r="ALB12" s="466"/>
      <c r="ALC12" s="466"/>
      <c r="ALD12" s="466"/>
      <c r="ALE12" s="466"/>
      <c r="ALF12" s="466"/>
      <c r="ALG12" s="466"/>
      <c r="ALH12" s="466"/>
      <c r="ALI12" s="466"/>
      <c r="ALJ12" s="466"/>
      <c r="ALK12" s="466"/>
      <c r="ALL12" s="466"/>
      <c r="ALM12" s="466"/>
      <c r="ALN12" s="466"/>
      <c r="ALO12" s="466"/>
      <c r="ALP12" s="466"/>
      <c r="ALQ12" s="466"/>
      <c r="ALR12" s="466"/>
      <c r="ALS12" s="466"/>
      <c r="ALT12" s="466"/>
      <c r="ALU12" s="466"/>
      <c r="ALV12" s="466"/>
      <c r="ALW12" s="466"/>
      <c r="ALX12" s="466"/>
      <c r="ALY12" s="466"/>
      <c r="ALZ12" s="466"/>
      <c r="AMA12" s="466"/>
      <c r="AMB12" s="466"/>
      <c r="AMC12" s="466"/>
      <c r="AMD12" s="466"/>
      <c r="AME12" s="466"/>
      <c r="AMF12" s="466"/>
      <c r="AMG12" s="466"/>
      <c r="AMH12" s="466"/>
      <c r="AMI12" s="466"/>
      <c r="AMJ12" s="466"/>
      <c r="AMK12" s="466"/>
      <c r="AML12" s="466"/>
    </row>
    <row r="13" spans="1:17">
      <c r="A13" s="509"/>
      <c r="B13" s="269"/>
      <c r="C13" s="264"/>
      <c r="D13" s="205"/>
      <c r="E13" s="206"/>
      <c r="F13" s="508">
        <v>3</v>
      </c>
      <c r="G13" s="508" t="s">
        <v>23</v>
      </c>
      <c r="H13" s="508">
        <v>2</v>
      </c>
      <c r="I13" s="539"/>
      <c r="J13" s="539"/>
      <c r="K13" s="542" t="s">
        <v>23</v>
      </c>
      <c r="L13" s="539">
        <v>1</v>
      </c>
      <c r="M13" s="540" t="s">
        <v>24</v>
      </c>
      <c r="N13" s="541">
        <f>+SUM(F13*H13*L13)</f>
        <v>6</v>
      </c>
      <c r="O13" s="531"/>
      <c r="Q13" s="531"/>
    </row>
    <row r="14" spans="1:17">
      <c r="A14" s="509"/>
      <c r="B14" s="269"/>
      <c r="C14" s="264"/>
      <c r="D14" s="205"/>
      <c r="E14" s="206"/>
      <c r="F14" s="508"/>
      <c r="G14" s="508"/>
      <c r="H14" s="508"/>
      <c r="I14" s="539"/>
      <c r="J14" s="539"/>
      <c r="K14" s="542"/>
      <c r="L14" s="543" t="s">
        <v>15</v>
      </c>
      <c r="M14" s="544" t="s">
        <v>24</v>
      </c>
      <c r="N14" s="545">
        <f>+N13</f>
        <v>6</v>
      </c>
      <c r="Q14" s="531"/>
    </row>
    <row r="15" spans="1:14">
      <c r="A15" s="509"/>
      <c r="B15" s="269"/>
      <c r="C15" s="264"/>
      <c r="D15" s="205"/>
      <c r="E15" s="206"/>
      <c r="F15" s="508"/>
      <c r="G15" s="508"/>
      <c r="H15" s="508"/>
      <c r="I15" s="539"/>
      <c r="J15" s="539"/>
      <c r="K15" s="542"/>
      <c r="L15" s="539"/>
      <c r="M15" s="540"/>
      <c r="N15" s="541"/>
    </row>
    <row r="16" ht="38.25" spans="1:14">
      <c r="A16" s="509" t="s">
        <v>25</v>
      </c>
      <c r="B16" s="269">
        <v>93207</v>
      </c>
      <c r="C16" s="264" t="s">
        <v>19</v>
      </c>
      <c r="D16" s="205" t="s">
        <v>26</v>
      </c>
      <c r="E16" s="206" t="s">
        <v>21</v>
      </c>
      <c r="F16" s="508"/>
      <c r="G16" s="508"/>
      <c r="H16" s="508"/>
      <c r="I16" s="539"/>
      <c r="J16" s="539"/>
      <c r="K16" s="542"/>
      <c r="L16" s="539"/>
      <c r="M16" s="540"/>
      <c r="N16" s="541"/>
    </row>
    <row r="17" spans="1:14">
      <c r="A17" s="509"/>
      <c r="B17" s="269"/>
      <c r="C17" s="264"/>
      <c r="D17" s="205"/>
      <c r="E17" s="206"/>
      <c r="F17" s="508">
        <v>4</v>
      </c>
      <c r="G17" s="508"/>
      <c r="H17" s="508"/>
      <c r="I17" s="539" t="s">
        <v>23</v>
      </c>
      <c r="J17" s="539">
        <v>2</v>
      </c>
      <c r="K17" s="542"/>
      <c r="L17" s="539"/>
      <c r="M17" s="540" t="s">
        <v>24</v>
      </c>
      <c r="N17" s="541">
        <f>+SUM(F17*J17)</f>
        <v>8</v>
      </c>
    </row>
    <row r="18" spans="1:14">
      <c r="A18" s="509"/>
      <c r="B18" s="269"/>
      <c r="C18" s="264"/>
      <c r="D18" s="205"/>
      <c r="E18" s="206"/>
      <c r="F18" s="508"/>
      <c r="G18" s="508"/>
      <c r="H18" s="508"/>
      <c r="I18" s="539"/>
      <c r="J18" s="539"/>
      <c r="K18" s="542"/>
      <c r="L18" s="543" t="s">
        <v>15</v>
      </c>
      <c r="M18" s="544" t="s">
        <v>24</v>
      </c>
      <c r="N18" s="545">
        <f>+N17</f>
        <v>8</v>
      </c>
    </row>
    <row r="19" spans="1:14">
      <c r="A19" s="509"/>
      <c r="B19" s="269"/>
      <c r="C19" s="264"/>
      <c r="D19" s="205"/>
      <c r="E19" s="206"/>
      <c r="F19" s="508"/>
      <c r="G19" s="508"/>
      <c r="H19" s="508"/>
      <c r="I19" s="539"/>
      <c r="J19" s="539"/>
      <c r="K19" s="542"/>
      <c r="L19" s="539"/>
      <c r="M19" s="540"/>
      <c r="N19" s="541"/>
    </row>
    <row r="20" ht="25.5" spans="1:14">
      <c r="A20" s="509" t="s">
        <v>27</v>
      </c>
      <c r="B20" s="510">
        <v>93208</v>
      </c>
      <c r="C20" s="264" t="s">
        <v>19</v>
      </c>
      <c r="D20" s="511" t="s">
        <v>28</v>
      </c>
      <c r="E20" s="206" t="s">
        <v>29</v>
      </c>
      <c r="F20" s="508"/>
      <c r="G20" s="508"/>
      <c r="H20" s="508"/>
      <c r="I20" s="539"/>
      <c r="J20" s="539"/>
      <c r="K20" s="542"/>
      <c r="L20" s="539"/>
      <c r="M20" s="540"/>
      <c r="N20" s="541"/>
    </row>
    <row r="21" spans="1:14">
      <c r="A21" s="509"/>
      <c r="B21" s="269"/>
      <c r="C21" s="264"/>
      <c r="D21" s="512"/>
      <c r="E21" s="206"/>
      <c r="F21" s="508">
        <v>4</v>
      </c>
      <c r="G21" s="508" t="s">
        <v>23</v>
      </c>
      <c r="H21" s="508">
        <v>3</v>
      </c>
      <c r="I21" s="539"/>
      <c r="J21" s="539"/>
      <c r="K21" s="542" t="s">
        <v>23</v>
      </c>
      <c r="L21" s="539"/>
      <c r="M21" s="540" t="s">
        <v>24</v>
      </c>
      <c r="N21" s="541">
        <f>PRODUCT(F21:L21)</f>
        <v>12</v>
      </c>
    </row>
    <row r="22" spans="1:14">
      <c r="A22" s="509"/>
      <c r="B22" s="269"/>
      <c r="C22" s="264"/>
      <c r="D22" s="512"/>
      <c r="E22" s="206"/>
      <c r="F22" s="508"/>
      <c r="G22" s="508" t="s">
        <v>23</v>
      </c>
      <c r="H22" s="508"/>
      <c r="I22" s="539"/>
      <c r="J22" s="539"/>
      <c r="K22" s="542"/>
      <c r="L22" s="539"/>
      <c r="M22" s="540" t="s">
        <v>24</v>
      </c>
      <c r="N22" s="541"/>
    </row>
    <row r="23" spans="1:14">
      <c r="A23" s="509"/>
      <c r="B23" s="269"/>
      <c r="C23" s="264"/>
      <c r="D23" s="512"/>
      <c r="E23" s="206"/>
      <c r="F23" s="508"/>
      <c r="G23" s="508"/>
      <c r="H23" s="508"/>
      <c r="I23" s="539"/>
      <c r="J23" s="539"/>
      <c r="K23" s="542"/>
      <c r="L23" s="543" t="s">
        <v>15</v>
      </c>
      <c r="M23" s="544" t="s">
        <v>24</v>
      </c>
      <c r="N23" s="545">
        <f>SUM(N22,N21)</f>
        <v>12</v>
      </c>
    </row>
    <row r="24" ht="25.5" spans="1:14">
      <c r="A24" s="509" t="s">
        <v>30</v>
      </c>
      <c r="B24" s="513">
        <v>98524</v>
      </c>
      <c r="C24" s="211" t="s">
        <v>19</v>
      </c>
      <c r="D24" s="514" t="s">
        <v>31</v>
      </c>
      <c r="E24" s="206" t="s">
        <v>32</v>
      </c>
      <c r="F24" s="508"/>
      <c r="G24" s="508"/>
      <c r="H24" s="508"/>
      <c r="I24" s="539"/>
      <c r="J24" s="539"/>
      <c r="K24" s="542"/>
      <c r="L24" s="539"/>
      <c r="M24" s="540"/>
      <c r="N24" s="541"/>
    </row>
    <row r="25" spans="1:14">
      <c r="A25" s="509"/>
      <c r="B25" s="269"/>
      <c r="C25" s="264"/>
      <c r="D25" s="205"/>
      <c r="E25" s="206"/>
      <c r="F25" s="508">
        <v>66</v>
      </c>
      <c r="G25" s="508" t="s">
        <v>23</v>
      </c>
      <c r="H25" s="508">
        <v>17</v>
      </c>
      <c r="I25" s="539"/>
      <c r="J25" s="539"/>
      <c r="K25" s="542" t="s">
        <v>23</v>
      </c>
      <c r="L25" s="539"/>
      <c r="M25" s="540" t="s">
        <v>24</v>
      </c>
      <c r="N25" s="541">
        <f>PRODUCT(F25:L25)</f>
        <v>1122</v>
      </c>
    </row>
    <row r="26" spans="1:14">
      <c r="A26" s="509"/>
      <c r="B26" s="269"/>
      <c r="C26" s="264"/>
      <c r="D26" s="205"/>
      <c r="E26" s="206"/>
      <c r="F26" s="508"/>
      <c r="G26" s="508"/>
      <c r="H26" s="508"/>
      <c r="I26" s="539"/>
      <c r="J26" s="539"/>
      <c r="K26" s="542"/>
      <c r="L26" s="543" t="s">
        <v>15</v>
      </c>
      <c r="M26" s="544" t="s">
        <v>24</v>
      </c>
      <c r="N26" s="545">
        <f>+N25</f>
        <v>1122</v>
      </c>
    </row>
    <row r="27" ht="15.75" spans="1:14">
      <c r="A27" s="509"/>
      <c r="B27" s="269"/>
      <c r="C27" s="264"/>
      <c r="D27" s="512"/>
      <c r="E27" s="206"/>
      <c r="F27" s="508"/>
      <c r="G27" s="508"/>
      <c r="H27" s="508"/>
      <c r="I27" s="539"/>
      <c r="J27" s="539"/>
      <c r="K27" s="542"/>
      <c r="L27" s="543"/>
      <c r="M27" s="544"/>
      <c r="N27" s="545"/>
    </row>
    <row r="28" spans="1:14">
      <c r="A28" s="503" t="s">
        <v>33</v>
      </c>
      <c r="B28" s="502"/>
      <c r="C28" s="502"/>
      <c r="D28" s="504" t="s">
        <v>34</v>
      </c>
      <c r="E28" s="503"/>
      <c r="F28" s="502"/>
      <c r="G28" s="503"/>
      <c r="H28" s="502"/>
      <c r="I28" s="503"/>
      <c r="J28" s="502"/>
      <c r="K28" s="503"/>
      <c r="L28" s="502"/>
      <c r="M28" s="503"/>
      <c r="N28" s="502"/>
    </row>
    <row r="29" ht="25.5" spans="1:14">
      <c r="A29" s="509" t="s">
        <v>35</v>
      </c>
      <c r="B29" s="218" t="s">
        <v>36</v>
      </c>
      <c r="C29" s="218" t="s">
        <v>37</v>
      </c>
      <c r="D29" s="515" t="s">
        <v>38</v>
      </c>
      <c r="E29" s="206" t="s">
        <v>32</v>
      </c>
      <c r="F29" s="508"/>
      <c r="G29" s="508"/>
      <c r="H29" s="508"/>
      <c r="I29" s="539"/>
      <c r="J29" s="539"/>
      <c r="K29" s="542"/>
      <c r="L29" s="543"/>
      <c r="M29" s="544"/>
      <c r="N29" s="545"/>
    </row>
    <row r="30" spans="1:14">
      <c r="A30" s="509"/>
      <c r="B30" s="269"/>
      <c r="C30" s="264"/>
      <c r="D30" s="512"/>
      <c r="E30" s="206"/>
      <c r="F30" s="508">
        <v>66</v>
      </c>
      <c r="G30" s="508" t="s">
        <v>23</v>
      </c>
      <c r="H30" s="508">
        <v>17</v>
      </c>
      <c r="I30" s="539"/>
      <c r="J30" s="539"/>
      <c r="K30" s="542" t="s">
        <v>23</v>
      </c>
      <c r="L30" s="543"/>
      <c r="M30" s="544" t="s">
        <v>24</v>
      </c>
      <c r="N30" s="545">
        <f>PRODUCT(F30:L30)</f>
        <v>1122</v>
      </c>
    </row>
    <row r="31" spans="1:14">
      <c r="A31" s="509"/>
      <c r="B31" s="269"/>
      <c r="C31" s="264"/>
      <c r="D31" s="512"/>
      <c r="E31" s="206"/>
      <c r="F31" s="508"/>
      <c r="G31" s="508"/>
      <c r="H31" s="508"/>
      <c r="I31" s="539"/>
      <c r="J31" s="539"/>
      <c r="K31" s="542"/>
      <c r="L31" s="543" t="s">
        <v>15</v>
      </c>
      <c r="M31" s="544" t="s">
        <v>24</v>
      </c>
      <c r="N31" s="545">
        <f>+N30</f>
        <v>1122</v>
      </c>
    </row>
    <row r="32" spans="1:14">
      <c r="A32" s="509"/>
      <c r="B32" s="269"/>
      <c r="C32" s="264"/>
      <c r="D32" s="512"/>
      <c r="E32" s="206"/>
      <c r="F32" s="508"/>
      <c r="G32" s="508"/>
      <c r="H32" s="508"/>
      <c r="I32" s="539"/>
      <c r="J32" s="539"/>
      <c r="K32" s="542"/>
      <c r="L32" s="543"/>
      <c r="M32" s="544"/>
      <c r="N32" s="545"/>
    </row>
    <row r="33" ht="25.5" spans="1:14">
      <c r="A33" s="509" t="s">
        <v>39</v>
      </c>
      <c r="B33" s="218" t="s">
        <v>40</v>
      </c>
      <c r="C33" s="218" t="s">
        <v>37</v>
      </c>
      <c r="D33" s="205" t="s">
        <v>41</v>
      </c>
      <c r="E33" s="206" t="s">
        <v>42</v>
      </c>
      <c r="F33" s="508"/>
      <c r="G33" s="508"/>
      <c r="H33" s="508"/>
      <c r="I33" s="539"/>
      <c r="J33" s="539"/>
      <c r="K33" s="542"/>
      <c r="L33" s="539"/>
      <c r="M33" s="540"/>
      <c r="N33" s="541"/>
    </row>
    <row r="34" spans="1:14">
      <c r="A34" s="509"/>
      <c r="B34" s="516"/>
      <c r="C34" s="510"/>
      <c r="D34" s="511"/>
      <c r="E34" s="206"/>
      <c r="F34" s="508">
        <v>66</v>
      </c>
      <c r="G34" s="508" t="s">
        <v>23</v>
      </c>
      <c r="H34" s="508">
        <v>17</v>
      </c>
      <c r="I34" s="539" t="s">
        <v>23</v>
      </c>
      <c r="J34" s="539">
        <v>0.1</v>
      </c>
      <c r="K34" s="542"/>
      <c r="L34" s="539"/>
      <c r="M34" s="540"/>
      <c r="N34" s="541">
        <f>(F34*H34*J34)</f>
        <v>112.2</v>
      </c>
    </row>
    <row r="35" spans="1:14">
      <c r="A35" s="509"/>
      <c r="B35" s="269"/>
      <c r="C35" s="264"/>
      <c r="D35" s="205"/>
      <c r="E35" s="206"/>
      <c r="F35" s="508"/>
      <c r="G35" s="508"/>
      <c r="H35" s="508"/>
      <c r="I35" s="539"/>
      <c r="J35" s="539"/>
      <c r="K35" s="542"/>
      <c r="L35" s="543" t="s">
        <v>15</v>
      </c>
      <c r="M35" s="540"/>
      <c r="N35" s="545">
        <v>112.2</v>
      </c>
    </row>
    <row r="36" spans="1:14">
      <c r="A36" s="509"/>
      <c r="B36" s="269"/>
      <c r="C36" s="264"/>
      <c r="D36" s="205"/>
      <c r="E36" s="206"/>
      <c r="F36" s="508"/>
      <c r="G36" s="508"/>
      <c r="H36" s="508"/>
      <c r="I36" s="539"/>
      <c r="J36" s="539"/>
      <c r="K36" s="542"/>
      <c r="L36" s="543"/>
      <c r="M36" s="540"/>
      <c r="N36" s="541"/>
    </row>
    <row r="37" ht="38.25" spans="1:14">
      <c r="A37" s="509" t="s">
        <v>43</v>
      </c>
      <c r="B37" s="513" t="s">
        <v>44</v>
      </c>
      <c r="C37" s="218" t="s">
        <v>37</v>
      </c>
      <c r="D37" s="205" t="s">
        <v>45</v>
      </c>
      <c r="E37" s="206" t="s">
        <v>42</v>
      </c>
      <c r="F37" s="508"/>
      <c r="G37" s="508"/>
      <c r="H37" s="508"/>
      <c r="I37" s="539"/>
      <c r="J37" s="539"/>
      <c r="K37" s="542"/>
      <c r="L37" s="543"/>
      <c r="M37" s="540"/>
      <c r="N37" s="541"/>
    </row>
    <row r="38" spans="1:14">
      <c r="A38" s="509"/>
      <c r="B38" s="269"/>
      <c r="C38" s="264"/>
      <c r="D38" s="205"/>
      <c r="E38" s="206"/>
      <c r="F38" s="508">
        <v>66</v>
      </c>
      <c r="G38" s="508" t="s">
        <v>23</v>
      </c>
      <c r="H38" s="508">
        <v>17</v>
      </c>
      <c r="I38" s="539" t="s">
        <v>23</v>
      </c>
      <c r="J38" s="539">
        <v>0.1</v>
      </c>
      <c r="K38" s="542"/>
      <c r="L38" s="543"/>
      <c r="M38" s="540"/>
      <c r="N38" s="541">
        <f>(F38*H38*J38)</f>
        <v>112.2</v>
      </c>
    </row>
    <row r="39" spans="1:14">
      <c r="A39" s="509"/>
      <c r="B39" s="269"/>
      <c r="C39" s="264"/>
      <c r="D39" s="205"/>
      <c r="E39" s="206"/>
      <c r="F39" s="508"/>
      <c r="G39" s="508"/>
      <c r="H39" s="508"/>
      <c r="I39" s="539"/>
      <c r="J39" s="539"/>
      <c r="K39" s="542"/>
      <c r="L39" s="543" t="s">
        <v>15</v>
      </c>
      <c r="M39" s="540"/>
      <c r="N39" s="545">
        <v>112.2</v>
      </c>
    </row>
    <row r="40" spans="1:14">
      <c r="A40" s="509"/>
      <c r="B40" s="269"/>
      <c r="C40" s="264"/>
      <c r="D40" s="205"/>
      <c r="E40" s="206"/>
      <c r="F40" s="508"/>
      <c r="G40" s="508"/>
      <c r="H40" s="508"/>
      <c r="I40" s="539"/>
      <c r="J40" s="539"/>
      <c r="K40" s="542"/>
      <c r="L40" s="543"/>
      <c r="M40" s="540"/>
      <c r="N40" s="541"/>
    </row>
    <row r="41" spans="1:14">
      <c r="A41" s="509"/>
      <c r="B41" s="269"/>
      <c r="C41" s="264"/>
      <c r="D41" s="205"/>
      <c r="E41" s="206"/>
      <c r="F41" s="508"/>
      <c r="G41" s="508"/>
      <c r="H41" s="508"/>
      <c r="I41" s="539"/>
      <c r="J41" s="539"/>
      <c r="K41" s="542"/>
      <c r="L41" s="539"/>
      <c r="M41" s="540"/>
      <c r="N41" s="541"/>
    </row>
    <row r="42" ht="38.25" spans="1:14">
      <c r="A42" s="509" t="s">
        <v>46</v>
      </c>
      <c r="B42" s="218" t="s">
        <v>47</v>
      </c>
      <c r="C42" s="218" t="s">
        <v>37</v>
      </c>
      <c r="D42" s="205" t="s">
        <v>48</v>
      </c>
      <c r="E42" s="206" t="s">
        <v>42</v>
      </c>
      <c r="F42" s="508"/>
      <c r="G42" s="508"/>
      <c r="H42" s="508"/>
      <c r="I42" s="539"/>
      <c r="J42" s="539"/>
      <c r="K42" s="542"/>
      <c r="L42" s="539"/>
      <c r="M42" s="540"/>
      <c r="N42" s="541"/>
    </row>
    <row r="43" spans="1:14">
      <c r="A43" s="509"/>
      <c r="B43" s="269"/>
      <c r="C43" s="264"/>
      <c r="D43" s="205"/>
      <c r="E43" s="206"/>
      <c r="F43" s="508">
        <v>66</v>
      </c>
      <c r="G43" s="508" t="s">
        <v>23</v>
      </c>
      <c r="H43" s="508">
        <v>0.8</v>
      </c>
      <c r="I43" s="539"/>
      <c r="J43" s="539">
        <v>0.8</v>
      </c>
      <c r="K43" s="542"/>
      <c r="L43" s="539"/>
      <c r="M43" s="540" t="s">
        <v>24</v>
      </c>
      <c r="N43" s="541">
        <f>PRODUCT(F43:L43)</f>
        <v>42.24</v>
      </c>
    </row>
    <row r="44" spans="1:14">
      <c r="A44" s="509"/>
      <c r="B44" s="269"/>
      <c r="C44" s="264"/>
      <c r="D44" s="205"/>
      <c r="E44" s="206"/>
      <c r="F44" s="508">
        <v>66</v>
      </c>
      <c r="G44" s="508" t="s">
        <v>23</v>
      </c>
      <c r="H44" s="508">
        <v>0.4</v>
      </c>
      <c r="I44" s="539"/>
      <c r="J44" s="539">
        <v>0.4</v>
      </c>
      <c r="K44" s="542"/>
      <c r="L44" s="543"/>
      <c r="M44" s="540" t="s">
        <v>24</v>
      </c>
      <c r="N44" s="541">
        <f>PRODUCT(F44:L44)</f>
        <v>10.56</v>
      </c>
    </row>
    <row r="45" spans="1:14">
      <c r="A45" s="509"/>
      <c r="B45" s="269"/>
      <c r="C45" s="264"/>
      <c r="D45" s="205"/>
      <c r="E45" s="206"/>
      <c r="F45" s="508"/>
      <c r="G45" s="508"/>
      <c r="H45" s="508"/>
      <c r="I45" s="539"/>
      <c r="J45" s="539"/>
      <c r="K45" s="542"/>
      <c r="L45" s="543" t="s">
        <v>15</v>
      </c>
      <c r="M45" s="544"/>
      <c r="N45" s="545">
        <f>SUM(N43,N44,N35)</f>
        <v>165</v>
      </c>
    </row>
    <row r="46" spans="1:14">
      <c r="A46" s="509" t="s">
        <v>49</v>
      </c>
      <c r="B46" s="517" t="s">
        <v>50</v>
      </c>
      <c r="C46" s="218" t="s">
        <v>37</v>
      </c>
      <c r="D46" s="511" t="s">
        <v>51</v>
      </c>
      <c r="E46" s="206" t="s">
        <v>42</v>
      </c>
      <c r="F46" s="508"/>
      <c r="G46" s="508"/>
      <c r="H46" s="508"/>
      <c r="I46" s="539"/>
      <c r="J46" s="539"/>
      <c r="K46" s="542"/>
      <c r="L46" s="539"/>
      <c r="M46" s="540"/>
      <c r="N46" s="541"/>
    </row>
    <row r="47" spans="1:14">
      <c r="A47" s="509"/>
      <c r="B47" s="269"/>
      <c r="C47" s="264"/>
      <c r="D47" s="518" t="s">
        <v>52</v>
      </c>
      <c r="E47" s="206"/>
      <c r="F47" s="508">
        <v>80</v>
      </c>
      <c r="G47" s="508" t="s">
        <v>23</v>
      </c>
      <c r="H47" s="508">
        <v>0.8</v>
      </c>
      <c r="I47" s="539"/>
      <c r="J47" s="539">
        <v>0.8</v>
      </c>
      <c r="K47" s="542"/>
      <c r="L47" s="539"/>
      <c r="M47" s="540" t="s">
        <v>24</v>
      </c>
      <c r="N47" s="541">
        <f>PRODUCT(F47:L47)</f>
        <v>51.2</v>
      </c>
    </row>
    <row r="48" spans="1:14">
      <c r="A48" s="509"/>
      <c r="B48" s="269"/>
      <c r="C48" s="264"/>
      <c r="D48" s="519" t="s">
        <v>53</v>
      </c>
      <c r="E48" s="206"/>
      <c r="F48" s="508">
        <v>80</v>
      </c>
      <c r="G48" s="508" t="s">
        <v>23</v>
      </c>
      <c r="H48" s="508">
        <v>0.4</v>
      </c>
      <c r="I48" s="539"/>
      <c r="J48" s="539">
        <v>0.4</v>
      </c>
      <c r="K48" s="542"/>
      <c r="L48" s="539"/>
      <c r="M48" s="540" t="s">
        <v>24</v>
      </c>
      <c r="N48" s="541">
        <f>PRODUCT(F48:L48)</f>
        <v>12.8</v>
      </c>
    </row>
    <row r="49" ht="15.75" spans="1:14">
      <c r="A49" s="509"/>
      <c r="B49" s="269"/>
      <c r="C49" s="264"/>
      <c r="D49" s="205"/>
      <c r="E49" s="206"/>
      <c r="F49" s="508"/>
      <c r="G49" s="508"/>
      <c r="H49" s="508"/>
      <c r="I49" s="539"/>
      <c r="J49" s="539"/>
      <c r="K49" s="542"/>
      <c r="L49" s="543" t="s">
        <v>15</v>
      </c>
      <c r="M49" s="544"/>
      <c r="N49" s="545">
        <f>SUM(N47,N48)</f>
        <v>64</v>
      </c>
    </row>
    <row r="50" ht="18" customHeight="1" spans="1:14">
      <c r="A50" s="520" t="s">
        <v>54</v>
      </c>
      <c r="B50" s="502"/>
      <c r="C50" s="502"/>
      <c r="D50" s="225" t="s">
        <v>55</v>
      </c>
      <c r="E50" s="502"/>
      <c r="F50" s="502"/>
      <c r="G50" s="502"/>
      <c r="H50" s="502"/>
      <c r="I50" s="502"/>
      <c r="J50" s="502"/>
      <c r="K50" s="502"/>
      <c r="L50" s="502"/>
      <c r="M50" s="502"/>
      <c r="N50" s="502"/>
    </row>
    <row r="51" ht="38.25" spans="1:14">
      <c r="A51" s="509" t="s">
        <v>56</v>
      </c>
      <c r="B51" s="517" t="s">
        <v>57</v>
      </c>
      <c r="C51" s="218" t="s">
        <v>37</v>
      </c>
      <c r="D51" s="521" t="s">
        <v>58</v>
      </c>
      <c r="E51" s="206" t="s">
        <v>42</v>
      </c>
      <c r="F51" s="508"/>
      <c r="G51" s="508"/>
      <c r="H51" s="508"/>
      <c r="I51" s="539"/>
      <c r="J51" s="539"/>
      <c r="K51" s="542"/>
      <c r="L51" s="539"/>
      <c r="M51" s="540"/>
      <c r="N51" s="541"/>
    </row>
    <row r="52" spans="1:14">
      <c r="A52" s="509"/>
      <c r="B52" s="269"/>
      <c r="C52" s="264"/>
      <c r="D52" s="205"/>
      <c r="E52" s="206"/>
      <c r="F52" s="508">
        <v>66</v>
      </c>
      <c r="G52" s="508" t="s">
        <v>23</v>
      </c>
      <c r="H52" s="508">
        <v>2</v>
      </c>
      <c r="I52" s="539"/>
      <c r="J52" s="539">
        <v>0.07</v>
      </c>
      <c r="K52" s="542"/>
      <c r="L52" s="539"/>
      <c r="M52" s="540" t="s">
        <v>24</v>
      </c>
      <c r="N52" s="541">
        <f>PRODUCT(F52:L52)</f>
        <v>9.24</v>
      </c>
    </row>
    <row r="53" spans="1:14">
      <c r="A53" s="509"/>
      <c r="B53" s="269"/>
      <c r="C53" s="264"/>
      <c r="D53" s="205"/>
      <c r="E53" s="206"/>
      <c r="F53" s="508"/>
      <c r="G53" s="508"/>
      <c r="H53" s="508"/>
      <c r="I53" s="539"/>
      <c r="J53" s="539"/>
      <c r="K53" s="542"/>
      <c r="L53" s="543" t="s">
        <v>15</v>
      </c>
      <c r="M53" s="544"/>
      <c r="N53" s="545">
        <v>9.24</v>
      </c>
    </row>
    <row r="54" spans="1:14">
      <c r="A54" s="509"/>
      <c r="B54" s="269"/>
      <c r="C54" s="264"/>
      <c r="D54" s="205"/>
      <c r="E54" s="206"/>
      <c r="F54" s="508"/>
      <c r="G54" s="508"/>
      <c r="H54" s="508"/>
      <c r="I54" s="539"/>
      <c r="J54" s="539"/>
      <c r="K54" s="542"/>
      <c r="L54" s="539"/>
      <c r="M54" s="540"/>
      <c r="N54" s="541"/>
    </row>
    <row r="55" ht="38.25" spans="1:14">
      <c r="A55" s="509" t="s">
        <v>59</v>
      </c>
      <c r="B55" s="517" t="s">
        <v>60</v>
      </c>
      <c r="C55" s="218" t="s">
        <v>37</v>
      </c>
      <c r="D55" s="521" t="s">
        <v>61</v>
      </c>
      <c r="E55" s="206" t="s">
        <v>32</v>
      </c>
      <c r="F55" s="508"/>
      <c r="G55" s="508"/>
      <c r="H55" s="508"/>
      <c r="I55" s="539"/>
      <c r="J55" s="539"/>
      <c r="K55" s="542"/>
      <c r="L55" s="539"/>
      <c r="M55" s="540"/>
      <c r="N55" s="541"/>
    </row>
    <row r="56" spans="1:14">
      <c r="A56" s="509"/>
      <c r="B56" s="269"/>
      <c r="C56" s="264"/>
      <c r="D56" s="205"/>
      <c r="E56" s="206"/>
      <c r="F56" s="508">
        <v>132</v>
      </c>
      <c r="G56" s="508" t="s">
        <v>23</v>
      </c>
      <c r="H56" s="508">
        <v>0.4</v>
      </c>
      <c r="I56" s="539"/>
      <c r="J56" s="539"/>
      <c r="K56" s="542"/>
      <c r="L56" s="539">
        <v>2</v>
      </c>
      <c r="M56" s="540" t="s">
        <v>24</v>
      </c>
      <c r="N56" s="541">
        <f>PRODUCT(F56:L56)</f>
        <v>105.6</v>
      </c>
    </row>
    <row r="57" spans="1:14">
      <c r="A57" s="509"/>
      <c r="B57" s="269"/>
      <c r="C57" s="264"/>
      <c r="D57" s="205"/>
      <c r="E57" s="206"/>
      <c r="F57" s="508"/>
      <c r="G57" s="508"/>
      <c r="H57" s="508"/>
      <c r="I57" s="539"/>
      <c r="J57" s="539"/>
      <c r="K57" s="542"/>
      <c r="L57" s="543" t="s">
        <v>15</v>
      </c>
      <c r="M57" s="544"/>
      <c r="N57" s="545">
        <v>105.6</v>
      </c>
    </row>
    <row r="58" spans="1:14">
      <c r="A58" s="509"/>
      <c r="B58" s="269"/>
      <c r="C58" s="264"/>
      <c r="D58" s="205"/>
      <c r="E58" s="206"/>
      <c r="F58" s="508"/>
      <c r="G58" s="508"/>
      <c r="H58" s="508"/>
      <c r="I58" s="539"/>
      <c r="J58" s="539"/>
      <c r="K58" s="542"/>
      <c r="L58" s="539"/>
      <c r="M58" s="540"/>
      <c r="N58" s="541"/>
    </row>
    <row r="59" ht="25.5" spans="1:14">
      <c r="A59" s="509" t="s">
        <v>62</v>
      </c>
      <c r="B59" s="517" t="s">
        <v>63</v>
      </c>
      <c r="C59" s="218" t="s">
        <v>37</v>
      </c>
      <c r="D59" s="511" t="s">
        <v>64</v>
      </c>
      <c r="E59" s="206" t="s">
        <v>32</v>
      </c>
      <c r="F59" s="508"/>
      <c r="G59" s="508"/>
      <c r="H59" s="508"/>
      <c r="I59" s="539"/>
      <c r="J59" s="539"/>
      <c r="K59" s="542"/>
      <c r="L59" s="539"/>
      <c r="M59" s="540"/>
      <c r="N59" s="541"/>
    </row>
    <row r="60" spans="1:14">
      <c r="A60" s="509"/>
      <c r="B60" s="269"/>
      <c r="C60" s="264"/>
      <c r="D60" s="205"/>
      <c r="E60" s="206"/>
      <c r="F60" s="522">
        <v>132</v>
      </c>
      <c r="G60" s="522" t="s">
        <v>23</v>
      </c>
      <c r="H60" s="522">
        <v>3</v>
      </c>
      <c r="I60" s="546"/>
      <c r="J60" s="546">
        <v>0.8</v>
      </c>
      <c r="K60" s="547"/>
      <c r="L60" s="546"/>
      <c r="M60" s="548" t="s">
        <v>24</v>
      </c>
      <c r="N60" s="549">
        <f ca="1">PRODUCT(F60:H60:J60)</f>
        <v>316.8</v>
      </c>
    </row>
    <row r="61" spans="1:14">
      <c r="A61" s="509"/>
      <c r="B61" s="269"/>
      <c r="C61" s="264"/>
      <c r="D61" s="205"/>
      <c r="E61" s="206"/>
      <c r="F61" s="508"/>
      <c r="G61" s="508"/>
      <c r="H61" s="508"/>
      <c r="I61" s="539"/>
      <c r="J61" s="539"/>
      <c r="K61" s="542"/>
      <c r="L61" s="543" t="s">
        <v>15</v>
      </c>
      <c r="M61" s="544"/>
      <c r="N61" s="545">
        <v>316.8</v>
      </c>
    </row>
    <row r="62" spans="1:14">
      <c r="A62" s="509"/>
      <c r="B62" s="269"/>
      <c r="C62" s="264"/>
      <c r="D62" s="205"/>
      <c r="E62" s="206"/>
      <c r="F62" s="508"/>
      <c r="G62" s="508"/>
      <c r="H62" s="508"/>
      <c r="I62" s="539"/>
      <c r="J62" s="539"/>
      <c r="K62" s="542"/>
      <c r="L62" s="539"/>
      <c r="M62" s="540"/>
      <c r="N62" s="541"/>
    </row>
    <row r="63" ht="25.5" spans="1:14">
      <c r="A63" s="509" t="s">
        <v>65</v>
      </c>
      <c r="B63" s="238" t="s">
        <v>66</v>
      </c>
      <c r="C63" s="218" t="s">
        <v>37</v>
      </c>
      <c r="D63" s="523" t="s">
        <v>67</v>
      </c>
      <c r="E63" s="206" t="s">
        <v>32</v>
      </c>
      <c r="F63" s="508"/>
      <c r="G63" s="508"/>
      <c r="H63" s="508"/>
      <c r="I63" s="539"/>
      <c r="J63" s="539"/>
      <c r="K63" s="542"/>
      <c r="L63" s="539"/>
      <c r="M63" s="540"/>
      <c r="N63" s="541"/>
    </row>
    <row r="64" spans="1:14">
      <c r="A64" s="509"/>
      <c r="B64" s="269"/>
      <c r="C64" s="264"/>
      <c r="D64" s="205"/>
      <c r="E64" s="206"/>
      <c r="F64" s="522">
        <v>132</v>
      </c>
      <c r="G64" s="522" t="s">
        <v>23</v>
      </c>
      <c r="H64" s="522">
        <v>3</v>
      </c>
      <c r="I64" s="546"/>
      <c r="J64" s="546">
        <v>0.4</v>
      </c>
      <c r="K64" s="547"/>
      <c r="L64" s="546"/>
      <c r="M64" s="548" t="s">
        <v>24</v>
      </c>
      <c r="N64" s="549">
        <f>PRODUCT(F64:L64)</f>
        <v>158.4</v>
      </c>
    </row>
    <row r="65" spans="1:14">
      <c r="A65" s="509"/>
      <c r="B65" s="269"/>
      <c r="C65" s="264"/>
      <c r="D65" s="205"/>
      <c r="E65" s="206"/>
      <c r="F65" s="508"/>
      <c r="G65" s="508"/>
      <c r="H65" s="508"/>
      <c r="I65" s="539"/>
      <c r="J65" s="539"/>
      <c r="K65" s="542"/>
      <c r="L65" s="543" t="s">
        <v>15</v>
      </c>
      <c r="M65" s="544"/>
      <c r="N65" s="545">
        <v>158.4</v>
      </c>
    </row>
    <row r="66" spans="1:14">
      <c r="A66" s="509"/>
      <c r="B66" s="269"/>
      <c r="C66" s="264"/>
      <c r="D66" s="205"/>
      <c r="E66" s="206"/>
      <c r="F66" s="508"/>
      <c r="G66" s="508"/>
      <c r="H66" s="508"/>
      <c r="I66" s="539"/>
      <c r="J66" s="539"/>
      <c r="K66" s="542"/>
      <c r="L66" s="539"/>
      <c r="M66" s="540"/>
      <c r="N66" s="541"/>
    </row>
    <row r="67" ht="38.25" spans="1:14">
      <c r="A67" s="509" t="s">
        <v>68</v>
      </c>
      <c r="B67" s="246" t="s">
        <v>69</v>
      </c>
      <c r="C67" s="247" t="s">
        <v>37</v>
      </c>
      <c r="D67" s="248" t="s">
        <v>70</v>
      </c>
      <c r="E67" s="206" t="s">
        <v>71</v>
      </c>
      <c r="F67" s="508">
        <v>42</v>
      </c>
      <c r="G67" s="508"/>
      <c r="H67" s="508"/>
      <c r="I67" s="539"/>
      <c r="J67" s="539"/>
      <c r="K67" s="542"/>
      <c r="L67" s="539"/>
      <c r="M67" s="540"/>
      <c r="N67" s="541">
        <v>42</v>
      </c>
    </row>
    <row r="68" spans="1:14">
      <c r="A68" s="509"/>
      <c r="B68" s="269"/>
      <c r="C68" s="264"/>
      <c r="D68" s="205"/>
      <c r="E68" s="206"/>
      <c r="F68" s="508"/>
      <c r="G68" s="508"/>
      <c r="H68" s="508"/>
      <c r="I68" s="539"/>
      <c r="J68" s="539"/>
      <c r="K68" s="542"/>
      <c r="L68" s="543" t="s">
        <v>15</v>
      </c>
      <c r="M68" s="540"/>
      <c r="N68" s="545">
        <v>42</v>
      </c>
    </row>
    <row r="69" spans="1:14">
      <c r="A69" s="509"/>
      <c r="B69" s="269"/>
      <c r="C69" s="264"/>
      <c r="D69" s="205"/>
      <c r="E69" s="206"/>
      <c r="F69" s="508"/>
      <c r="G69" s="508"/>
      <c r="H69" s="508"/>
      <c r="I69" s="539"/>
      <c r="J69" s="539"/>
      <c r="K69" s="542"/>
      <c r="L69" s="539"/>
      <c r="M69" s="540"/>
      <c r="N69" s="541"/>
    </row>
    <row r="70" spans="1:14">
      <c r="A70" s="509"/>
      <c r="B70" s="269"/>
      <c r="C70" s="264"/>
      <c r="D70" s="205"/>
      <c r="E70" s="206"/>
      <c r="F70" s="508"/>
      <c r="G70" s="508"/>
      <c r="H70" s="508"/>
      <c r="I70" s="539"/>
      <c r="J70" s="539"/>
      <c r="K70" s="542"/>
      <c r="L70" s="539"/>
      <c r="M70" s="540"/>
      <c r="N70" s="541"/>
    </row>
    <row r="71" ht="25.5" spans="1:14">
      <c r="A71" s="550" t="s">
        <v>72</v>
      </c>
      <c r="B71" s="551"/>
      <c r="C71" s="552"/>
      <c r="D71" s="553" t="s">
        <v>73</v>
      </c>
      <c r="E71" s="554"/>
      <c r="F71" s="555"/>
      <c r="G71" s="555"/>
      <c r="H71" s="555"/>
      <c r="I71" s="576"/>
      <c r="J71" s="576"/>
      <c r="K71" s="577"/>
      <c r="L71" s="578"/>
      <c r="M71" s="579"/>
      <c r="N71" s="580"/>
    </row>
    <row r="72" ht="38.25" spans="1:14">
      <c r="A72" s="509" t="s">
        <v>74</v>
      </c>
      <c r="B72" s="259" t="s">
        <v>75</v>
      </c>
      <c r="C72" s="218" t="s">
        <v>37</v>
      </c>
      <c r="D72" s="205" t="s">
        <v>76</v>
      </c>
      <c r="E72" s="206" t="s">
        <v>42</v>
      </c>
      <c r="F72" s="508"/>
      <c r="G72" s="508"/>
      <c r="H72" s="508"/>
      <c r="I72" s="539"/>
      <c r="J72" s="539"/>
      <c r="K72" s="542"/>
      <c r="L72" s="539"/>
      <c r="M72" s="540"/>
      <c r="N72" s="541"/>
    </row>
    <row r="73" spans="1:14">
      <c r="A73" s="509"/>
      <c r="B73" s="269"/>
      <c r="C73" s="264"/>
      <c r="D73" s="512" t="s">
        <v>77</v>
      </c>
      <c r="E73" s="206"/>
      <c r="F73" s="508">
        <v>66</v>
      </c>
      <c r="G73" s="508" t="s">
        <v>23</v>
      </c>
      <c r="H73" s="508">
        <v>0.8</v>
      </c>
      <c r="I73" s="539"/>
      <c r="J73" s="539">
        <v>0.8</v>
      </c>
      <c r="K73" s="542"/>
      <c r="L73" s="543"/>
      <c r="M73" s="540" t="s">
        <v>24</v>
      </c>
      <c r="N73" s="508">
        <f>PRODUCT(F73:L73)</f>
        <v>42.24</v>
      </c>
    </row>
    <row r="74" spans="1:14">
      <c r="A74" s="509"/>
      <c r="B74" s="269"/>
      <c r="C74" s="264"/>
      <c r="D74" s="512" t="s">
        <v>78</v>
      </c>
      <c r="E74" s="206"/>
      <c r="F74" s="508">
        <v>66</v>
      </c>
      <c r="G74" s="508"/>
      <c r="H74" s="508">
        <v>0.6</v>
      </c>
      <c r="I74" s="539"/>
      <c r="J74" s="539">
        <v>2.4</v>
      </c>
      <c r="K74" s="542"/>
      <c r="L74" s="543"/>
      <c r="M74" s="544" t="s">
        <v>24</v>
      </c>
      <c r="N74" s="545">
        <f>PRODUCT(F74:L74)</f>
        <v>95.04</v>
      </c>
    </row>
    <row r="75" spans="1:14">
      <c r="A75" s="509"/>
      <c r="B75" s="269"/>
      <c r="C75" s="264"/>
      <c r="D75" s="205"/>
      <c r="E75" s="206"/>
      <c r="F75" s="508"/>
      <c r="G75" s="508"/>
      <c r="H75" s="508"/>
      <c r="I75" s="539"/>
      <c r="J75" s="539"/>
      <c r="K75" s="542"/>
      <c r="L75" s="543" t="s">
        <v>15</v>
      </c>
      <c r="M75" s="544" t="s">
        <v>24</v>
      </c>
      <c r="N75" s="545">
        <f>+SUM(N73:N74)</f>
        <v>137.28</v>
      </c>
    </row>
    <row r="76" ht="25.5" spans="1:14">
      <c r="A76" s="509" t="s">
        <v>79</v>
      </c>
      <c r="B76" s="218" t="s">
        <v>80</v>
      </c>
      <c r="C76" s="218" t="s">
        <v>37</v>
      </c>
      <c r="D76" s="205" t="s">
        <v>81</v>
      </c>
      <c r="E76" s="206" t="s">
        <v>42</v>
      </c>
      <c r="F76" s="508"/>
      <c r="G76" s="508"/>
      <c r="H76" s="508"/>
      <c r="I76" s="539"/>
      <c r="J76" s="539"/>
      <c r="K76" s="542"/>
      <c r="L76" s="539"/>
      <c r="M76" s="540"/>
      <c r="N76" s="541"/>
    </row>
    <row r="77" spans="1:14">
      <c r="A77" s="509"/>
      <c r="B77" s="269"/>
      <c r="C77" s="264"/>
      <c r="D77" s="205"/>
      <c r="E77" s="206"/>
      <c r="F77" s="508">
        <v>137.28</v>
      </c>
      <c r="G77" s="508" t="s">
        <v>23</v>
      </c>
      <c r="H77" s="508">
        <v>1.1</v>
      </c>
      <c r="I77" s="539"/>
      <c r="J77" s="539"/>
      <c r="K77" s="542"/>
      <c r="L77" s="543" t="s">
        <v>15</v>
      </c>
      <c r="M77" s="544"/>
      <c r="N77" s="545">
        <f>(F77*H77)</f>
        <v>151.01</v>
      </c>
    </row>
    <row r="78" spans="1:14">
      <c r="A78" s="509"/>
      <c r="B78" s="269"/>
      <c r="C78" s="264"/>
      <c r="D78" s="205"/>
      <c r="E78" s="206"/>
      <c r="F78" s="508"/>
      <c r="G78" s="508"/>
      <c r="H78" s="508"/>
      <c r="I78" s="539"/>
      <c r="J78" s="539"/>
      <c r="K78" s="542"/>
      <c r="L78" s="539"/>
      <c r="M78" s="540"/>
      <c r="N78" s="541"/>
    </row>
    <row r="79" spans="1:14">
      <c r="A79" s="509"/>
      <c r="B79" s="269"/>
      <c r="C79" s="264"/>
      <c r="D79" s="205"/>
      <c r="E79" s="206"/>
      <c r="F79" s="508"/>
      <c r="G79" s="508"/>
      <c r="H79" s="508"/>
      <c r="I79" s="539"/>
      <c r="J79" s="539"/>
      <c r="K79" s="542"/>
      <c r="L79" s="539"/>
      <c r="M79" s="540"/>
      <c r="N79" s="541"/>
    </row>
    <row r="80" ht="76.5" spans="1:14">
      <c r="A80" s="509" t="s">
        <v>82</v>
      </c>
      <c r="B80" s="264" t="s">
        <v>83</v>
      </c>
      <c r="C80" s="264" t="s">
        <v>84</v>
      </c>
      <c r="D80" s="265" t="s">
        <v>85</v>
      </c>
      <c r="E80" s="206" t="s">
        <v>32</v>
      </c>
      <c r="F80" s="508"/>
      <c r="G80" s="508"/>
      <c r="H80" s="508"/>
      <c r="I80" s="539"/>
      <c r="J80" s="539"/>
      <c r="K80" s="542"/>
      <c r="L80" s="539"/>
      <c r="M80" s="540"/>
      <c r="N80" s="541"/>
    </row>
    <row r="81" spans="1:14">
      <c r="A81" s="509"/>
      <c r="B81" s="269"/>
      <c r="C81" s="264"/>
      <c r="D81" s="205"/>
      <c r="E81" s="206"/>
      <c r="F81" s="508">
        <v>66</v>
      </c>
      <c r="G81" s="508" t="s">
        <v>23</v>
      </c>
      <c r="H81" s="508">
        <v>17</v>
      </c>
      <c r="I81" s="539"/>
      <c r="J81" s="539"/>
      <c r="K81" s="542" t="s">
        <v>23</v>
      </c>
      <c r="L81" s="539"/>
      <c r="M81" s="540" t="s">
        <v>24</v>
      </c>
      <c r="N81" s="541">
        <f>PRODUCT(F81:L81)</f>
        <v>1122</v>
      </c>
    </row>
    <row r="82" spans="1:14">
      <c r="A82" s="509"/>
      <c r="B82" s="269"/>
      <c r="C82" s="264"/>
      <c r="D82" s="205"/>
      <c r="E82" s="206"/>
      <c r="F82" s="508"/>
      <c r="G82" s="508"/>
      <c r="H82" s="508"/>
      <c r="I82" s="539"/>
      <c r="J82" s="539"/>
      <c r="K82" s="542"/>
      <c r="L82" s="543" t="s">
        <v>15</v>
      </c>
      <c r="M82" s="544" t="s">
        <v>24</v>
      </c>
      <c r="N82" s="545">
        <f>+N81</f>
        <v>1122</v>
      </c>
    </row>
    <row r="83" spans="1:14">
      <c r="A83" s="509"/>
      <c r="B83" s="269"/>
      <c r="C83" s="264"/>
      <c r="D83" s="205"/>
      <c r="E83" s="206"/>
      <c r="F83" s="508"/>
      <c r="G83" s="508"/>
      <c r="H83" s="508"/>
      <c r="I83" s="539"/>
      <c r="J83" s="539"/>
      <c r="K83" s="542"/>
      <c r="L83" s="539"/>
      <c r="M83" s="540"/>
      <c r="N83" s="541"/>
    </row>
    <row r="84" ht="25.5" spans="1:14">
      <c r="A84" s="509" t="s">
        <v>86</v>
      </c>
      <c r="B84" s="246" t="s">
        <v>87</v>
      </c>
      <c r="C84" s="247" t="s">
        <v>37</v>
      </c>
      <c r="D84" s="556" t="s">
        <v>88</v>
      </c>
      <c r="E84" s="206" t="s">
        <v>71</v>
      </c>
      <c r="F84" s="508"/>
      <c r="G84" s="508"/>
      <c r="H84" s="508"/>
      <c r="I84" s="539"/>
      <c r="J84" s="539"/>
      <c r="K84" s="542"/>
      <c r="L84" s="539"/>
      <c r="M84" s="540"/>
      <c r="N84" s="541"/>
    </row>
    <row r="85" spans="1:14">
      <c r="A85" s="509"/>
      <c r="B85" s="269"/>
      <c r="C85" s="264"/>
      <c r="D85" s="205"/>
      <c r="E85" s="206"/>
      <c r="F85" s="508">
        <v>66</v>
      </c>
      <c r="G85" s="508" t="s">
        <v>23</v>
      </c>
      <c r="H85" s="508">
        <v>0.8</v>
      </c>
      <c r="I85" s="539"/>
      <c r="J85" s="539"/>
      <c r="K85" s="542" t="s">
        <v>23</v>
      </c>
      <c r="L85" s="539"/>
      <c r="M85" s="540" t="s">
        <v>24</v>
      </c>
      <c r="N85" s="541">
        <f>PRODUCT(F85:L85)</f>
        <v>52.8</v>
      </c>
    </row>
    <row r="86" spans="1:14">
      <c r="A86" s="509"/>
      <c r="B86" s="269"/>
      <c r="C86" s="264"/>
      <c r="D86" s="205"/>
      <c r="E86" s="206"/>
      <c r="F86" s="508"/>
      <c r="G86" s="508"/>
      <c r="H86" s="508"/>
      <c r="I86" s="539"/>
      <c r="J86" s="539"/>
      <c r="K86" s="542"/>
      <c r="L86" s="543" t="s">
        <v>15</v>
      </c>
      <c r="M86" s="544"/>
      <c r="N86" s="545">
        <v>52.8</v>
      </c>
    </row>
    <row r="87" spans="1:14">
      <c r="A87" s="509"/>
      <c r="B87" s="269"/>
      <c r="C87" s="264"/>
      <c r="D87" s="205"/>
      <c r="E87" s="206"/>
      <c r="F87" s="508"/>
      <c r="G87" s="508"/>
      <c r="H87" s="508"/>
      <c r="I87" s="539"/>
      <c r="J87" s="539"/>
      <c r="K87" s="542"/>
      <c r="L87" s="539"/>
      <c r="M87" s="540"/>
      <c r="N87" s="541"/>
    </row>
    <row r="88" ht="25.5" spans="1:14">
      <c r="A88" s="509" t="s">
        <v>89</v>
      </c>
      <c r="B88" s="269" t="s">
        <v>90</v>
      </c>
      <c r="C88" s="264" t="s">
        <v>19</v>
      </c>
      <c r="D88" s="205" t="s">
        <v>91</v>
      </c>
      <c r="E88" s="206" t="s">
        <v>32</v>
      </c>
      <c r="F88" s="508"/>
      <c r="G88" s="508"/>
      <c r="H88" s="508"/>
      <c r="I88" s="539"/>
      <c r="J88" s="539"/>
      <c r="K88" s="542"/>
      <c r="L88" s="539"/>
      <c r="M88" s="540"/>
      <c r="N88" s="541"/>
    </row>
    <row r="89" spans="1:14">
      <c r="A89" s="509"/>
      <c r="B89" s="269"/>
      <c r="C89" s="264"/>
      <c r="D89" s="205"/>
      <c r="E89" s="206"/>
      <c r="F89" s="508">
        <v>66</v>
      </c>
      <c r="G89" s="508" t="s">
        <v>23</v>
      </c>
      <c r="H89" s="508">
        <v>0.2</v>
      </c>
      <c r="I89" s="539"/>
      <c r="J89" s="539"/>
      <c r="K89" s="542" t="s">
        <v>23</v>
      </c>
      <c r="L89" s="539">
        <v>0.2</v>
      </c>
      <c r="M89" s="540" t="s">
        <v>24</v>
      </c>
      <c r="N89" s="541">
        <f>PRODUCT(F89:L89)</f>
        <v>2.64</v>
      </c>
    </row>
    <row r="90" spans="1:14">
      <c r="A90" s="509"/>
      <c r="B90" s="269"/>
      <c r="C90" s="264"/>
      <c r="D90" s="205"/>
      <c r="E90" s="206"/>
      <c r="F90" s="508"/>
      <c r="G90" s="508"/>
      <c r="H90" s="508"/>
      <c r="I90" s="539"/>
      <c r="J90" s="539"/>
      <c r="K90" s="542"/>
      <c r="L90" s="543" t="s">
        <v>15</v>
      </c>
      <c r="M90" s="544"/>
      <c r="N90" s="545">
        <v>2.64</v>
      </c>
    </row>
    <row r="91" spans="1:14">
      <c r="A91" s="509"/>
      <c r="B91" s="269"/>
      <c r="C91" s="264"/>
      <c r="D91" s="205"/>
      <c r="E91" s="206"/>
      <c r="F91" s="508"/>
      <c r="G91" s="508"/>
      <c r="H91" s="508"/>
      <c r="I91" s="539"/>
      <c r="J91" s="539"/>
      <c r="K91" s="542"/>
      <c r="L91" s="539"/>
      <c r="M91" s="540"/>
      <c r="N91" s="541"/>
    </row>
    <row r="92" ht="25.5" spans="1:14">
      <c r="A92" s="509" t="s">
        <v>92</v>
      </c>
      <c r="B92" s="269" t="s">
        <v>93</v>
      </c>
      <c r="C92" s="264" t="s">
        <v>37</v>
      </c>
      <c r="D92" s="205" t="s">
        <v>94</v>
      </c>
      <c r="E92" s="206" t="s">
        <v>42</v>
      </c>
      <c r="F92" s="508"/>
      <c r="G92" s="508"/>
      <c r="H92" s="508"/>
      <c r="I92" s="539"/>
      <c r="J92" s="539"/>
      <c r="K92" s="542"/>
      <c r="L92" s="539"/>
      <c r="M92" s="540"/>
      <c r="N92" s="541"/>
    </row>
    <row r="93" spans="1:14">
      <c r="A93" s="509"/>
      <c r="B93" s="269"/>
      <c r="C93" s="264"/>
      <c r="D93" s="205"/>
      <c r="E93" s="206"/>
      <c r="F93" s="508">
        <v>66</v>
      </c>
      <c r="G93" s="508" t="s">
        <v>23</v>
      </c>
      <c r="H93" s="508">
        <v>0.4</v>
      </c>
      <c r="I93" s="539" t="s">
        <v>95</v>
      </c>
      <c r="J93" s="539">
        <v>0.4</v>
      </c>
      <c r="K93" s="542" t="s">
        <v>23</v>
      </c>
      <c r="L93" s="539">
        <v>0.4</v>
      </c>
      <c r="M93" s="540" t="s">
        <v>24</v>
      </c>
      <c r="N93" s="541">
        <f>PRODUCT(F93:L93)</f>
        <v>4.22</v>
      </c>
    </row>
    <row r="94" spans="1:14">
      <c r="A94" s="509"/>
      <c r="B94" s="269"/>
      <c r="C94" s="264"/>
      <c r="D94" s="205"/>
      <c r="E94" s="206"/>
      <c r="F94" s="508"/>
      <c r="G94" s="508"/>
      <c r="H94" s="508"/>
      <c r="I94" s="539"/>
      <c r="J94" s="539"/>
      <c r="K94" s="542"/>
      <c r="L94" s="543" t="s">
        <v>15</v>
      </c>
      <c r="M94" s="544"/>
      <c r="N94" s="545">
        <v>4.22</v>
      </c>
    </row>
    <row r="95" spans="1:14">
      <c r="A95" s="557"/>
      <c r="B95" s="558"/>
      <c r="C95" s="558"/>
      <c r="D95" s="559"/>
      <c r="E95" s="212"/>
      <c r="F95" s="560"/>
      <c r="G95" s="560"/>
      <c r="H95" s="560"/>
      <c r="I95" s="581"/>
      <c r="J95" s="581"/>
      <c r="K95" s="582"/>
      <c r="L95" s="581"/>
      <c r="M95" s="583"/>
      <c r="N95" s="584"/>
    </row>
    <row r="96" spans="1:14">
      <c r="A96" s="561"/>
      <c r="B96" s="562"/>
      <c r="C96" s="562"/>
      <c r="D96" s="563"/>
      <c r="E96" s="270"/>
      <c r="F96" s="564"/>
      <c r="G96" s="564"/>
      <c r="H96" s="564"/>
      <c r="I96" s="585"/>
      <c r="J96" s="585"/>
      <c r="K96" s="586"/>
      <c r="L96" s="585"/>
      <c r="M96" s="587"/>
      <c r="N96" s="588"/>
    </row>
    <row r="97" customHeight="1" spans="1:14">
      <c r="A97" s="565"/>
      <c r="B97" s="566" t="s">
        <v>96</v>
      </c>
      <c r="C97" s="566"/>
      <c r="D97" s="566"/>
      <c r="E97" s="278"/>
      <c r="F97" s="567"/>
      <c r="G97" s="567"/>
      <c r="H97" s="567"/>
      <c r="I97" s="589"/>
      <c r="J97" s="589"/>
      <c r="K97" s="590"/>
      <c r="L97" s="589"/>
      <c r="M97" s="591"/>
      <c r="N97" s="592"/>
    </row>
    <row r="98" customHeight="1" spans="1:14">
      <c r="A98" s="565"/>
      <c r="B98" s="566"/>
      <c r="C98" s="566"/>
      <c r="D98" s="566"/>
      <c r="E98" s="278"/>
      <c r="F98" s="567"/>
      <c r="G98" s="567"/>
      <c r="H98" s="567"/>
      <c r="I98" s="589"/>
      <c r="J98" s="589"/>
      <c r="K98" s="590"/>
      <c r="L98" s="589"/>
      <c r="M98" s="591"/>
      <c r="N98" s="592"/>
    </row>
    <row r="99" customHeight="1" spans="1:14">
      <c r="A99" s="565"/>
      <c r="B99" s="566"/>
      <c r="C99" s="566"/>
      <c r="D99" s="566"/>
      <c r="E99" s="278"/>
      <c r="F99" s="567"/>
      <c r="G99" s="567"/>
      <c r="H99" s="567"/>
      <c r="I99" s="589"/>
      <c r="J99" s="589"/>
      <c r="K99" s="590"/>
      <c r="L99" s="589"/>
      <c r="M99" s="591"/>
      <c r="N99" s="592"/>
    </row>
    <row r="100" spans="1:14">
      <c r="A100" s="565"/>
      <c r="B100" s="568"/>
      <c r="C100" s="568"/>
      <c r="D100" s="277"/>
      <c r="E100" s="278"/>
      <c r="F100" s="569"/>
      <c r="G100" s="569"/>
      <c r="H100" s="569"/>
      <c r="I100" s="569"/>
      <c r="J100" s="569"/>
      <c r="K100" s="569"/>
      <c r="L100" s="593"/>
      <c r="M100" s="591"/>
      <c r="N100" s="592"/>
    </row>
    <row r="101" customHeight="1" spans="1:14">
      <c r="A101" s="565"/>
      <c r="B101" s="566" t="s">
        <v>97</v>
      </c>
      <c r="C101" s="566"/>
      <c r="D101" s="566"/>
      <c r="E101" s="278"/>
      <c r="F101" s="570" t="s">
        <v>98</v>
      </c>
      <c r="G101" s="570"/>
      <c r="H101" s="570"/>
      <c r="I101" s="570"/>
      <c r="J101" s="570"/>
      <c r="K101" s="570"/>
      <c r="L101" s="570"/>
      <c r="M101" s="591"/>
      <c r="N101" s="592"/>
    </row>
    <row r="102" spans="1:14">
      <c r="A102" s="565"/>
      <c r="B102" s="566" t="s">
        <v>99</v>
      </c>
      <c r="C102" s="566"/>
      <c r="D102" s="277"/>
      <c r="E102" s="278"/>
      <c r="F102" s="570" t="s">
        <v>100</v>
      </c>
      <c r="G102" s="570"/>
      <c r="H102" s="570"/>
      <c r="I102" s="570"/>
      <c r="J102" s="570"/>
      <c r="K102" s="570"/>
      <c r="L102" s="570"/>
      <c r="M102" s="591"/>
      <c r="N102" s="592"/>
    </row>
    <row r="103" spans="1:14">
      <c r="A103" s="565"/>
      <c r="B103" s="566" t="s">
        <v>101</v>
      </c>
      <c r="C103" s="566"/>
      <c r="D103" s="277"/>
      <c r="E103" s="278"/>
      <c r="F103" s="570" t="s">
        <v>102</v>
      </c>
      <c r="G103" s="570"/>
      <c r="H103" s="570"/>
      <c r="I103" s="570"/>
      <c r="J103" s="570"/>
      <c r="K103" s="570"/>
      <c r="L103" s="570"/>
      <c r="M103" s="591"/>
      <c r="N103" s="592"/>
    </row>
    <row r="104" spans="1:14">
      <c r="A104" s="571"/>
      <c r="B104" s="568"/>
      <c r="C104" s="568"/>
      <c r="D104" s="572"/>
      <c r="E104" s="573"/>
      <c r="F104" s="574"/>
      <c r="G104" s="574"/>
      <c r="H104" s="574"/>
      <c r="I104" s="594"/>
      <c r="J104" s="594"/>
      <c r="K104" s="595"/>
      <c r="L104" s="594"/>
      <c r="M104" s="596"/>
      <c r="N104" s="597"/>
    </row>
    <row r="105" spans="1:14">
      <c r="A105" s="275"/>
      <c r="B105" s="575"/>
      <c r="C105" s="575"/>
      <c r="D105" s="277"/>
      <c r="E105" s="278"/>
      <c r="F105" s="567"/>
      <c r="G105" s="567"/>
      <c r="H105" s="567"/>
      <c r="I105" s="589"/>
      <c r="J105" s="589"/>
      <c r="K105" s="590"/>
      <c r="L105" s="589"/>
      <c r="M105" s="591"/>
      <c r="N105" s="598"/>
    </row>
    <row r="106" spans="1:14">
      <c r="A106" s="275"/>
      <c r="B106" s="575"/>
      <c r="C106" s="575"/>
      <c r="D106" s="277"/>
      <c r="E106" s="278"/>
      <c r="F106" s="567"/>
      <c r="G106" s="567"/>
      <c r="H106" s="567"/>
      <c r="I106" s="589"/>
      <c r="J106" s="589"/>
      <c r="K106" s="590"/>
      <c r="L106" s="589"/>
      <c r="M106" s="591"/>
      <c r="N106" s="598"/>
    </row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</sheetData>
  <mergeCells count="29">
    <mergeCell ref="A1:N1"/>
    <mergeCell ref="A2:N2"/>
    <mergeCell ref="D3:N3"/>
    <mergeCell ref="A5:N5"/>
    <mergeCell ref="A7:N7"/>
    <mergeCell ref="A8:G8"/>
    <mergeCell ref="H8:N8"/>
    <mergeCell ref="B97:D97"/>
    <mergeCell ref="B100:C100"/>
    <mergeCell ref="B101:D101"/>
    <mergeCell ref="F101:L101"/>
    <mergeCell ref="B102:C102"/>
    <mergeCell ref="F102:L102"/>
    <mergeCell ref="B103:C103"/>
    <mergeCell ref="F103:L103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printOptions horizontalCentered="1"/>
  <pageMargins left="0.786805555555556" right="0.196527777777778" top="0.590277777777778" bottom="0.786805555555556" header="0.511805555555556" footer="0.196527777777778"/>
  <pageSetup paperSize="9" scale="55" firstPageNumber="0" orientation="portrait" useFirstPageNumber="1"/>
  <headerFooter/>
  <colBreaks count="1" manualBreakCount="1">
    <brk id="14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view="pageBreakPreview" zoomScale="85" zoomScaleNormal="100" zoomScaleSheetLayoutView="85" workbookViewId="0">
      <selection activeCell="J21" sqref="J21"/>
    </sheetView>
  </sheetViews>
  <sheetFormatPr defaultColWidth="9" defaultRowHeight="15"/>
  <cols>
    <col min="1" max="1" width="12" customWidth="1"/>
    <col min="2" max="2" width="26.5714285714286" customWidth="1"/>
    <col min="3" max="3" width="10.7142857142857" customWidth="1"/>
    <col min="4" max="4" width="23.8571428571429" customWidth="1"/>
    <col min="5" max="5" width="11" customWidth="1"/>
    <col min="6" max="6" width="12.5714285714286" customWidth="1"/>
    <col min="7" max="7" width="15.2857142857143" customWidth="1"/>
    <col min="8" max="8" width="13" customWidth="1"/>
    <col min="9" max="9" width="12" style="392" customWidth="1"/>
    <col min="10" max="10" width="17.4285714285714" customWidth="1"/>
    <col min="11" max="11" width="9" style="392" hidden="1" customWidth="1"/>
    <col min="12" max="12" width="12.1428571428571" hidden="1" customWidth="1"/>
    <col min="13" max="16" width="8.42857142857143"/>
    <col min="17" max="17" width="13"/>
    <col min="18" max="232" width="8.42857142857143"/>
    <col min="233" max="233" width="6.14285714285714"/>
    <col min="234" max="234" width="38.8571428571429"/>
    <col min="235" max="235" width="8.14285714285714"/>
    <col min="236" max="236" width="10.5714285714286"/>
    <col min="237" max="237" width="8.42857142857143"/>
    <col min="238" max="238" width="9.28571428571429"/>
    <col min="239" max="239" width="8.42857142857143"/>
    <col min="240" max="240" width="9.28571428571429"/>
    <col min="241" max="241" width="8.42857142857143"/>
    <col min="242" max="242" width="9.28571428571429"/>
    <col min="243" max="243" width="8.42857142857143"/>
    <col min="244" max="244" width="9.28571428571429"/>
    <col min="245" max="245" width="8.42857142857143"/>
    <col min="246" max="246" width="9.28571428571429"/>
    <col min="247" max="247" width="8.42857142857143"/>
    <col min="248" max="248" width="9.28571428571429"/>
    <col min="249" max="488" width="8.42857142857143"/>
    <col min="489" max="489" width="6.14285714285714"/>
    <col min="490" max="490" width="38.8571428571429"/>
    <col min="491" max="491" width="8.14285714285714"/>
    <col min="492" max="492" width="10.5714285714286"/>
    <col min="493" max="493" width="8.42857142857143"/>
    <col min="494" max="494" width="9.28571428571429"/>
    <col min="495" max="495" width="8.42857142857143"/>
    <col min="496" max="496" width="9.28571428571429"/>
    <col min="497" max="497" width="8.42857142857143"/>
    <col min="498" max="498" width="9.28571428571429"/>
    <col min="499" max="499" width="8.42857142857143"/>
    <col min="500" max="500" width="9.28571428571429"/>
    <col min="501" max="501" width="8.42857142857143"/>
    <col min="502" max="502" width="9.28571428571429"/>
    <col min="503" max="503" width="8.42857142857143"/>
    <col min="504" max="504" width="9.28571428571429"/>
    <col min="505" max="744" width="8.42857142857143"/>
    <col min="745" max="745" width="6.14285714285714"/>
    <col min="746" max="746" width="38.8571428571429"/>
    <col min="747" max="747" width="8.14285714285714"/>
    <col min="748" max="748" width="10.5714285714286"/>
    <col min="749" max="749" width="8.42857142857143"/>
    <col min="750" max="750" width="9.28571428571429"/>
    <col min="751" max="751" width="8.42857142857143"/>
    <col min="752" max="752" width="9.28571428571429"/>
    <col min="753" max="753" width="8.42857142857143"/>
    <col min="754" max="754" width="9.28571428571429"/>
    <col min="755" max="755" width="8.42857142857143"/>
    <col min="756" max="756" width="9.28571428571429"/>
    <col min="757" max="757" width="8.42857142857143"/>
    <col min="758" max="758" width="9.28571428571429"/>
    <col min="759" max="759" width="8.42857142857143"/>
    <col min="760" max="760" width="9.28571428571429"/>
    <col min="761" max="1000" width="8.42857142857143"/>
    <col min="1001" max="1001" width="6.14285714285714"/>
    <col min="1002" max="1002" width="38.8571428571429"/>
    <col min="1003" max="1003" width="8.14285714285714"/>
    <col min="1004" max="1004" width="10.5714285714286"/>
    <col min="1005" max="1005" width="8.42857142857143"/>
    <col min="1006" max="1006" width="9.28571428571429"/>
    <col min="1007" max="1007" width="8.42857142857143"/>
    <col min="1008" max="1008" width="9.28571428571429"/>
    <col min="1009" max="1009" width="8.42857142857143"/>
    <col min="1010" max="1010" width="9.28571428571429"/>
    <col min="1011" max="1011" width="8.42857142857143"/>
    <col min="1012" max="1012" width="9.28571428571429"/>
    <col min="1013" max="1013" width="8.42857142857143"/>
    <col min="1014" max="1014" width="9.28571428571429"/>
    <col min="1015" max="1015" width="8.42857142857143"/>
    <col min="1016" max="1016" width="9.28571428571429"/>
    <col min="1017" max="1029" width="8.42857142857143"/>
  </cols>
  <sheetData>
    <row r="1" spans="1:12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443"/>
    </row>
    <row r="2" spans="1:12">
      <c r="A2" s="395" t="s">
        <v>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444"/>
    </row>
    <row r="3" spans="1:12">
      <c r="A3" s="397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444"/>
    </row>
    <row r="4" spans="1:12">
      <c r="A4" s="397"/>
      <c r="B4" s="181"/>
      <c r="C4" s="181"/>
      <c r="D4" s="181"/>
      <c r="E4" s="181"/>
      <c r="F4" s="181"/>
      <c r="G4" s="181"/>
      <c r="H4" s="181"/>
      <c r="I4" s="445"/>
      <c r="J4" s="181"/>
      <c r="K4" s="445"/>
      <c r="L4" s="296"/>
    </row>
    <row r="5" spans="1:12">
      <c r="A5" s="398"/>
      <c r="B5" s="399" t="s">
        <v>103</v>
      </c>
      <c r="C5" s="399"/>
      <c r="D5" s="399"/>
      <c r="E5" s="399"/>
      <c r="F5" s="399"/>
      <c r="G5" s="399"/>
      <c r="H5" s="399"/>
      <c r="I5" s="399"/>
      <c r="J5" s="399"/>
      <c r="K5" s="399"/>
      <c r="L5" s="446"/>
    </row>
    <row r="6" ht="18.75" customHeight="1" spans="1:12">
      <c r="A6" s="398"/>
      <c r="B6" s="400"/>
      <c r="C6" s="401"/>
      <c r="D6" s="402"/>
      <c r="E6" s="402"/>
      <c r="F6" s="402"/>
      <c r="G6" s="402"/>
      <c r="H6" s="402"/>
      <c r="I6" s="447"/>
      <c r="J6" s="401"/>
      <c r="K6" s="448"/>
      <c r="L6" s="449"/>
    </row>
    <row r="7" s="163" customFormat="1" ht="12.75" customHeight="1" spans="1:13">
      <c r="A7" s="403" t="str">
        <f>+Memória!A7</f>
        <v>OBJETO: CONSTRUÇÃO E RECUPERAÇÃO DA ESCADARIA, CONTENÇÃO DE ENCOSTA, MURO DE ARRIMO, TELA ARGAMASSADA E DRENAGEM NA RUA PEDRO BORGES NO BAIRRO AREÍNHA NO MUNICÍPIO DE CAMARAGIBE/PE.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50"/>
    </row>
    <row r="8" ht="15.75" spans="1:12">
      <c r="A8" s="403" t="s">
        <v>104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</row>
    <row r="9" ht="15.75" spans="1:12">
      <c r="A9" s="404" t="s">
        <v>105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51"/>
    </row>
    <row r="10" ht="13.5" customHeight="1" spans="1:12">
      <c r="A10" s="406" t="s">
        <v>106</v>
      </c>
      <c r="B10" s="407" t="s">
        <v>107</v>
      </c>
      <c r="C10" s="408" t="s">
        <v>108</v>
      </c>
      <c r="D10" s="409"/>
      <c r="E10" s="410" t="s">
        <v>109</v>
      </c>
      <c r="F10" s="408"/>
      <c r="G10" s="409"/>
      <c r="H10" s="410" t="s">
        <v>110</v>
      </c>
      <c r="I10" s="409"/>
      <c r="J10" s="452" t="s">
        <v>15</v>
      </c>
      <c r="K10" s="439"/>
      <c r="L10" s="439"/>
    </row>
    <row r="11" spans="1:12">
      <c r="A11" s="411" t="s">
        <v>16</v>
      </c>
      <c r="B11" s="412" t="s">
        <v>111</v>
      </c>
      <c r="C11" s="413">
        <f>C12/J11</f>
        <v>0.9</v>
      </c>
      <c r="D11" s="414"/>
      <c r="E11" s="415">
        <f>E12/J11</f>
        <v>0.1</v>
      </c>
      <c r="F11" s="413"/>
      <c r="G11" s="414"/>
      <c r="H11" s="415">
        <f>H12/J11</f>
        <v>0</v>
      </c>
      <c r="I11" s="413"/>
      <c r="J11" s="453">
        <f>PlanORÇAMENTO!I12</f>
        <v>21185.78</v>
      </c>
      <c r="K11" s="439"/>
      <c r="L11" s="439"/>
    </row>
    <row r="12" s="388" customFormat="1" ht="12" customHeight="1" spans="1:21">
      <c r="A12" s="416"/>
      <c r="B12" s="417"/>
      <c r="C12" s="418">
        <f>J11*90%</f>
        <v>19067.2</v>
      </c>
      <c r="D12" s="419"/>
      <c r="E12" s="420">
        <f>J11*10%</f>
        <v>2118.58</v>
      </c>
      <c r="F12" s="418"/>
      <c r="G12" s="419"/>
      <c r="H12" s="420">
        <f>J11*0%</f>
        <v>0</v>
      </c>
      <c r="I12" s="418"/>
      <c r="J12" s="454"/>
      <c r="K12" s="439"/>
      <c r="L12" s="439"/>
      <c r="M12" s="455"/>
      <c r="N12" s="456"/>
      <c r="O12" s="440"/>
      <c r="P12" s="457"/>
      <c r="Q12" s="457"/>
      <c r="R12" s="459"/>
      <c r="S12" s="459"/>
      <c r="T12" s="459"/>
      <c r="U12" s="440"/>
    </row>
    <row r="13" s="389" customFormat="1" ht="12" customHeight="1" spans="1:21">
      <c r="A13" s="411" t="s">
        <v>33</v>
      </c>
      <c r="B13" s="421" t="s">
        <v>112</v>
      </c>
      <c r="C13" s="413">
        <f>C14/J13</f>
        <v>0.4</v>
      </c>
      <c r="D13" s="414"/>
      <c r="E13" s="415">
        <v>0.4</v>
      </c>
      <c r="F13" s="413"/>
      <c r="G13" s="414"/>
      <c r="H13" s="415">
        <v>0.2</v>
      </c>
      <c r="I13" s="413"/>
      <c r="J13" s="453">
        <f>PlanORÇAMENTO!I17</f>
        <v>37307.65</v>
      </c>
      <c r="K13" s="439"/>
      <c r="L13" s="439"/>
      <c r="M13" s="455"/>
      <c r="N13" s="456"/>
      <c r="O13" s="440"/>
      <c r="P13" s="457"/>
      <c r="Q13" s="457"/>
      <c r="R13" s="459"/>
      <c r="S13" s="459"/>
      <c r="T13" s="459"/>
      <c r="U13" s="440"/>
    </row>
    <row r="14" s="389" customFormat="1" ht="15.75" spans="1:21">
      <c r="A14" s="416"/>
      <c r="B14" s="422"/>
      <c r="C14" s="418">
        <f>J13*40%</f>
        <v>14923.06</v>
      </c>
      <c r="D14" s="419"/>
      <c r="E14" s="420">
        <f>J13*40%</f>
        <v>14923.06</v>
      </c>
      <c r="F14" s="418"/>
      <c r="G14" s="419"/>
      <c r="H14" s="420">
        <f>J13*20%</f>
        <v>7461.53</v>
      </c>
      <c r="I14" s="418"/>
      <c r="J14" s="454"/>
      <c r="K14" s="439"/>
      <c r="L14" s="439"/>
      <c r="M14" s="440"/>
      <c r="N14" s="456"/>
      <c r="O14" s="440"/>
      <c r="P14" s="457"/>
      <c r="Q14" s="457"/>
      <c r="R14" s="459"/>
      <c r="S14" s="459"/>
      <c r="T14" s="459"/>
      <c r="U14" s="440"/>
    </row>
    <row r="15" s="389" customFormat="1" ht="15.75" spans="1:21">
      <c r="A15" s="411" t="s">
        <v>54</v>
      </c>
      <c r="B15" s="423" t="s">
        <v>55</v>
      </c>
      <c r="C15" s="424">
        <v>0.2</v>
      </c>
      <c r="D15" s="425"/>
      <c r="E15" s="415">
        <v>0.4</v>
      </c>
      <c r="F15" s="413"/>
      <c r="G15" s="414"/>
      <c r="H15" s="415">
        <f>H16/J15</f>
        <v>0.4</v>
      </c>
      <c r="I15" s="413"/>
      <c r="J15" s="453">
        <f>PlanORÇAMENTO!I23</f>
        <v>43789.61</v>
      </c>
      <c r="K15" s="439"/>
      <c r="L15" s="439"/>
      <c r="M15" s="440"/>
      <c r="N15" s="456"/>
      <c r="O15" s="440"/>
      <c r="P15" s="457"/>
      <c r="Q15" s="457"/>
      <c r="R15" s="459"/>
      <c r="S15" s="459"/>
      <c r="T15" s="459"/>
      <c r="U15" s="440"/>
    </row>
    <row r="16" s="389" customFormat="1" ht="15.75" spans="1:21">
      <c r="A16" s="416"/>
      <c r="B16" s="426"/>
      <c r="C16" s="418">
        <f>J15*20%</f>
        <v>8757.92</v>
      </c>
      <c r="D16" s="419"/>
      <c r="E16" s="420">
        <f>J15*40%</f>
        <v>17515.84</v>
      </c>
      <c r="F16" s="418"/>
      <c r="G16" s="419"/>
      <c r="H16" s="420">
        <f>J15*40%</f>
        <v>17515.84</v>
      </c>
      <c r="I16" s="418"/>
      <c r="J16" s="454"/>
      <c r="K16" s="439"/>
      <c r="L16" s="439"/>
      <c r="M16" s="440"/>
      <c r="N16" s="456"/>
      <c r="O16" s="440"/>
      <c r="P16" s="457"/>
      <c r="Q16" s="457"/>
      <c r="R16" s="459"/>
      <c r="S16" s="459"/>
      <c r="T16" s="459"/>
      <c r="U16" s="440"/>
    </row>
    <row r="17" s="389" customFormat="1" ht="15.75" spans="1:21">
      <c r="A17" s="411" t="s">
        <v>72</v>
      </c>
      <c r="B17" s="423" t="s">
        <v>113</v>
      </c>
      <c r="C17" s="427">
        <v>0.3</v>
      </c>
      <c r="D17" s="428"/>
      <c r="E17" s="429">
        <f>E18/J17</f>
        <v>0.3</v>
      </c>
      <c r="F17" s="430"/>
      <c r="G17" s="431"/>
      <c r="H17" s="429">
        <f>H18/J17</f>
        <v>0.4</v>
      </c>
      <c r="I17" s="431"/>
      <c r="J17" s="453">
        <f>PlanORÇAMENTO!I29</f>
        <v>159171.38</v>
      </c>
      <c r="K17" s="439"/>
      <c r="L17" s="439"/>
      <c r="M17" s="440"/>
      <c r="N17" s="456"/>
      <c r="O17" s="440"/>
      <c r="P17" s="457"/>
      <c r="Q17" s="457"/>
      <c r="R17" s="459"/>
      <c r="S17" s="459"/>
      <c r="T17" s="459"/>
      <c r="U17" s="440"/>
    </row>
    <row r="18" s="389" customFormat="1" ht="15.75" spans="1:21">
      <c r="A18" s="416"/>
      <c r="B18" s="426"/>
      <c r="C18" s="432">
        <f>J17*30%</f>
        <v>47751.41</v>
      </c>
      <c r="D18" s="433"/>
      <c r="E18" s="432">
        <f>J17*30%</f>
        <v>47751.41</v>
      </c>
      <c r="F18" s="434"/>
      <c r="G18" s="433"/>
      <c r="H18" s="432">
        <f>J17*40%</f>
        <v>63668.55</v>
      </c>
      <c r="I18" s="433"/>
      <c r="J18" s="454"/>
      <c r="K18" s="439"/>
      <c r="L18" s="439"/>
      <c r="M18" s="440"/>
      <c r="N18" s="456"/>
      <c r="O18" s="440"/>
      <c r="P18" s="457"/>
      <c r="Q18" s="457"/>
      <c r="R18" s="459"/>
      <c r="S18" s="459"/>
      <c r="T18" s="459"/>
      <c r="U18" s="440"/>
    </row>
    <row r="19" s="389" customFormat="1" ht="15.75" spans="1:21">
      <c r="A19" s="435"/>
      <c r="B19" s="436" t="s">
        <v>114</v>
      </c>
      <c r="C19" s="437"/>
      <c r="D19" s="438"/>
      <c r="E19" s="438"/>
      <c r="F19" s="438"/>
      <c r="G19" s="438"/>
      <c r="H19" s="438"/>
      <c r="I19" s="438"/>
      <c r="J19" s="454">
        <f>SUM(J11:J18)</f>
        <v>261454.42</v>
      </c>
      <c r="K19" s="439"/>
      <c r="L19" s="439"/>
      <c r="M19" s="440"/>
      <c r="N19" s="456"/>
      <c r="O19" s="440"/>
      <c r="P19" s="457"/>
      <c r="Q19" s="457"/>
      <c r="R19" s="459"/>
      <c r="S19" s="459"/>
      <c r="T19" s="459"/>
      <c r="U19" s="440"/>
    </row>
    <row r="20" s="389" customFormat="1" ht="15.75" spans="1:21">
      <c r="A20" s="439"/>
      <c r="B20" s="439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40"/>
      <c r="N20" s="456"/>
      <c r="O20" s="440"/>
      <c r="P20" s="457"/>
      <c r="Q20" s="457"/>
      <c r="R20" s="459"/>
      <c r="S20" s="459"/>
      <c r="T20" s="459"/>
      <c r="U20" s="440"/>
    </row>
    <row r="21" s="389" customFormat="1" ht="15.75" spans="1:21">
      <c r="A21" s="439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40"/>
      <c r="N21" s="456"/>
      <c r="O21" s="440"/>
      <c r="P21" s="457"/>
      <c r="Q21" s="457"/>
      <c r="R21" s="459"/>
      <c r="S21" s="459"/>
      <c r="T21" s="459"/>
      <c r="U21" s="440"/>
    </row>
    <row r="22" s="389" customFormat="1" ht="15.75" spans="1:21">
      <c r="A22" s="439"/>
      <c r="B22" s="439"/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40"/>
      <c r="N22" s="456"/>
      <c r="O22" s="440"/>
      <c r="P22" s="457"/>
      <c r="Q22" s="457"/>
      <c r="R22" s="459"/>
      <c r="S22" s="459"/>
      <c r="T22" s="459"/>
      <c r="U22" s="440"/>
    </row>
    <row r="23" s="389" customFormat="1" ht="15.75" spans="1:21">
      <c r="A23" s="439"/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40"/>
      <c r="N23" s="456"/>
      <c r="O23" s="440"/>
      <c r="P23" s="457"/>
      <c r="Q23" s="457"/>
      <c r="R23" s="459"/>
      <c r="S23" s="459"/>
      <c r="T23" s="459"/>
      <c r="U23" s="440"/>
    </row>
    <row r="24" s="390" customFormat="1" spans="1:21">
      <c r="A24" s="439"/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40"/>
      <c r="N24" s="456"/>
      <c r="O24" s="440"/>
      <c r="P24" s="457"/>
      <c r="Q24" s="457"/>
      <c r="R24" s="459"/>
      <c r="S24" s="459"/>
      <c r="T24" s="459"/>
      <c r="U24" s="440"/>
    </row>
    <row r="25" s="391" customFormat="1" spans="1:21">
      <c r="A25" s="439"/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55"/>
      <c r="N25" s="440"/>
      <c r="O25" s="440"/>
      <c r="P25" s="455"/>
      <c r="Q25" s="455"/>
      <c r="R25" s="455"/>
      <c r="S25" s="455"/>
      <c r="T25" s="455"/>
      <c r="U25" s="455"/>
    </row>
    <row r="26" spans="1:12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</row>
    <row r="27" spans="1:12">
      <c r="A27" s="439"/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439"/>
    </row>
    <row r="28" spans="1:12">
      <c r="A28" s="440"/>
      <c r="B28" s="440"/>
      <c r="C28" s="440"/>
      <c r="D28" s="440"/>
      <c r="E28" s="440"/>
      <c r="F28" s="440"/>
      <c r="G28" s="440"/>
      <c r="H28" s="440"/>
      <c r="I28" s="458"/>
      <c r="J28" s="440"/>
      <c r="K28" s="458"/>
      <c r="L28" s="440"/>
    </row>
    <row r="29" spans="1:12">
      <c r="A29" s="440"/>
      <c r="B29" s="440"/>
      <c r="C29" s="440"/>
      <c r="D29" s="440"/>
      <c r="E29" s="440"/>
      <c r="F29" s="440"/>
      <c r="G29" s="440"/>
      <c r="H29" s="440"/>
      <c r="I29" s="458"/>
      <c r="J29" s="440"/>
      <c r="K29" s="458"/>
      <c r="L29" s="440"/>
    </row>
    <row r="30" spans="1:12">
      <c r="A30" s="440"/>
      <c r="B30" s="440"/>
      <c r="C30" s="440"/>
      <c r="D30" s="440"/>
      <c r="E30" s="440"/>
      <c r="F30" s="440"/>
      <c r="G30" s="440"/>
      <c r="H30" s="440"/>
      <c r="I30" s="458"/>
      <c r="J30" s="440"/>
      <c r="K30" s="458"/>
      <c r="L30" s="440"/>
    </row>
    <row r="31" spans="1:12">
      <c r="A31" s="440"/>
      <c r="B31" s="440"/>
      <c r="C31" s="440"/>
      <c r="D31" s="440"/>
      <c r="E31" s="440"/>
      <c r="F31" s="440"/>
      <c r="G31" s="440"/>
      <c r="H31" s="440"/>
      <c r="I31" s="458"/>
      <c r="J31" s="440"/>
      <c r="K31" s="458"/>
      <c r="L31" s="440"/>
    </row>
    <row r="32" spans="1:12">
      <c r="A32" s="440"/>
      <c r="B32" s="440"/>
      <c r="C32" s="440"/>
      <c r="D32" s="440"/>
      <c r="E32" s="440"/>
      <c r="F32" s="440"/>
      <c r="G32" s="440"/>
      <c r="H32" s="440"/>
      <c r="I32" s="458"/>
      <c r="J32" s="440"/>
      <c r="K32" s="458"/>
      <c r="L32" s="440"/>
    </row>
    <row r="33" spans="1:12">
      <c r="A33" s="440"/>
      <c r="B33" s="440"/>
      <c r="C33" s="440"/>
      <c r="D33" s="440"/>
      <c r="E33" s="440"/>
      <c r="F33" s="440"/>
      <c r="G33" s="440"/>
      <c r="H33" s="440"/>
      <c r="I33" s="458"/>
      <c r="J33" s="440"/>
      <c r="K33" s="458"/>
      <c r="L33" s="440"/>
    </row>
    <row r="34" spans="1:12">
      <c r="A34" s="440"/>
      <c r="B34" s="440"/>
      <c r="C34" s="440"/>
      <c r="D34" s="440"/>
      <c r="E34" s="440"/>
      <c r="F34" s="440"/>
      <c r="G34" s="440"/>
      <c r="H34" s="440"/>
      <c r="I34" s="458"/>
      <c r="J34" s="440"/>
      <c r="K34" s="458"/>
      <c r="L34" s="440"/>
    </row>
    <row r="35" spans="1:12">
      <c r="A35" s="441" t="s">
        <v>115</v>
      </c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</row>
    <row r="36" spans="1:12">
      <c r="A36" s="396" t="s">
        <v>116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</row>
    <row r="37" spans="1:12">
      <c r="A37" s="440"/>
      <c r="B37" s="440"/>
      <c r="C37" s="440" t="s">
        <v>99</v>
      </c>
      <c r="D37" s="440"/>
      <c r="E37" s="440"/>
      <c r="F37" s="442" t="s">
        <v>117</v>
      </c>
      <c r="G37" s="440"/>
      <c r="H37" s="440"/>
      <c r="I37" s="458"/>
      <c r="J37" s="440"/>
      <c r="K37" s="458"/>
      <c r="L37" s="440"/>
    </row>
    <row r="38" spans="1:12">
      <c r="A38" s="440"/>
      <c r="B38" s="440"/>
      <c r="C38" s="440"/>
      <c r="D38" s="440"/>
      <c r="E38" s="440"/>
      <c r="F38" s="440"/>
      <c r="G38" s="440"/>
      <c r="H38" s="440"/>
      <c r="I38" s="458"/>
      <c r="J38" s="440"/>
      <c r="K38" s="458"/>
      <c r="L38" s="440"/>
    </row>
    <row r="39" spans="1:12">
      <c r="A39" s="440"/>
      <c r="B39" s="440"/>
      <c r="C39" s="440"/>
      <c r="D39" s="440"/>
      <c r="E39" s="440"/>
      <c r="F39" s="440"/>
      <c r="G39" s="440"/>
      <c r="H39" s="440"/>
      <c r="I39" s="458"/>
      <c r="J39" s="440"/>
      <c r="K39" s="458"/>
      <c r="L39" s="440"/>
    </row>
    <row r="40" spans="1:12">
      <c r="A40" s="440"/>
      <c r="B40" s="440"/>
      <c r="C40" s="440"/>
      <c r="D40" s="440"/>
      <c r="E40" s="440"/>
      <c r="F40" s="440"/>
      <c r="G40" s="440"/>
      <c r="H40" s="440"/>
      <c r="I40" s="458"/>
      <c r="J40" s="440"/>
      <c r="K40" s="458"/>
      <c r="L40" s="440"/>
    </row>
  </sheetData>
  <mergeCells count="52">
    <mergeCell ref="A1:L1"/>
    <mergeCell ref="A2:L2"/>
    <mergeCell ref="B3:L3"/>
    <mergeCell ref="B5:L5"/>
    <mergeCell ref="A9:L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P12:Q12"/>
    <mergeCell ref="S12:T12"/>
    <mergeCell ref="C13:D13"/>
    <mergeCell ref="E13:G13"/>
    <mergeCell ref="H13:I13"/>
    <mergeCell ref="P13:Q13"/>
    <mergeCell ref="S13:T13"/>
    <mergeCell ref="C14:D14"/>
    <mergeCell ref="E14:G14"/>
    <mergeCell ref="H14:I14"/>
    <mergeCell ref="C15:D15"/>
    <mergeCell ref="E15:G15"/>
    <mergeCell ref="H15:I15"/>
    <mergeCell ref="C16:D16"/>
    <mergeCell ref="E16:G16"/>
    <mergeCell ref="H16:I16"/>
    <mergeCell ref="C17:D17"/>
    <mergeCell ref="E17:G17"/>
    <mergeCell ref="H17:I17"/>
    <mergeCell ref="C18:D18"/>
    <mergeCell ref="E18:G18"/>
    <mergeCell ref="H18:I18"/>
    <mergeCell ref="C19:I19"/>
    <mergeCell ref="A35:L35"/>
    <mergeCell ref="A36:L36"/>
    <mergeCell ref="A11:A12"/>
    <mergeCell ref="A13:A14"/>
    <mergeCell ref="A15:A16"/>
    <mergeCell ref="A17:A18"/>
    <mergeCell ref="B11:B12"/>
    <mergeCell ref="B13:B14"/>
    <mergeCell ref="B15:B16"/>
    <mergeCell ref="B17:B18"/>
    <mergeCell ref="J11:J12"/>
    <mergeCell ref="J13:J14"/>
    <mergeCell ref="J15:J16"/>
    <mergeCell ref="J17:J18"/>
    <mergeCell ref="A7:L8"/>
  </mergeCells>
  <dataValidations count="1">
    <dataValidation allowBlank="1" showInputMessage="1" showErrorMessage="1" promptTitle="Atenção!!!" prompt="Informar a data no formato XX/XX/XXXX." sqref="R12:R13"/>
  </dataValidations>
  <printOptions horizontalCentered="1"/>
  <pageMargins left="0.786805555555556" right="0.786805555555556" top="0.786805555555556" bottom="0.786805555555556" header="0.511805555555556" footer="0.511805555555556"/>
  <pageSetup paperSize="9" scale="78" firstPageNumber="0" orientation="landscape" useFirstPageNumber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J44"/>
  <sheetViews>
    <sheetView view="pageBreakPreview" zoomScale="110" zoomScaleNormal="100" zoomScaleSheetLayoutView="110" topLeftCell="A25" workbookViewId="0">
      <selection activeCell="E16" sqref="E16"/>
    </sheetView>
  </sheetViews>
  <sheetFormatPr defaultColWidth="9" defaultRowHeight="15"/>
  <cols>
    <col min="1" max="1" width="64.1428571428571"/>
    <col min="2" max="2" width="18.5714285714286"/>
    <col min="3" max="3" width="13"/>
    <col min="4" max="215" width="8.42857142857143"/>
    <col min="216" max="216" width="6.14285714285714"/>
    <col min="217" max="217" width="38.8571428571429"/>
    <col min="218" max="218" width="8.14285714285714"/>
    <col min="219" max="219" width="10.5714285714286"/>
    <col min="220" max="220" width="8.42857142857143"/>
    <col min="221" max="221" width="9.28571428571429"/>
    <col min="222" max="222" width="8.42857142857143"/>
    <col min="223" max="223" width="9.28571428571429"/>
    <col min="224" max="224" width="8.42857142857143"/>
    <col min="225" max="225" width="9.28571428571429"/>
    <col min="226" max="226" width="8.42857142857143"/>
    <col min="227" max="227" width="9.28571428571429"/>
    <col min="228" max="228" width="8.42857142857143"/>
    <col min="229" max="229" width="9.28571428571429"/>
    <col min="230" max="230" width="8.42857142857143"/>
    <col min="231" max="231" width="9.28571428571429"/>
    <col min="232" max="471" width="8.42857142857143"/>
    <col min="472" max="472" width="6.14285714285714"/>
    <col min="473" max="473" width="38.8571428571429"/>
    <col min="474" max="474" width="8.14285714285714"/>
    <col min="475" max="475" width="10.5714285714286"/>
    <col min="476" max="476" width="8.42857142857143"/>
    <col min="477" max="477" width="9.28571428571429"/>
    <col min="478" max="478" width="8.42857142857143"/>
    <col min="479" max="479" width="9.28571428571429"/>
    <col min="480" max="480" width="8.42857142857143"/>
    <col min="481" max="481" width="9.28571428571429"/>
    <col min="482" max="482" width="8.42857142857143"/>
    <col min="483" max="483" width="9.28571428571429"/>
    <col min="484" max="484" width="8.42857142857143"/>
    <col min="485" max="485" width="9.28571428571429"/>
    <col min="486" max="486" width="8.42857142857143"/>
    <col min="487" max="487" width="9.28571428571429"/>
    <col min="488" max="727" width="8.42857142857143"/>
    <col min="728" max="728" width="6.14285714285714"/>
    <col min="729" max="729" width="38.8571428571429"/>
    <col min="730" max="730" width="8.14285714285714"/>
    <col min="731" max="731" width="10.5714285714286"/>
    <col min="732" max="732" width="8.42857142857143"/>
    <col min="733" max="733" width="9.28571428571429"/>
    <col min="734" max="734" width="8.42857142857143"/>
    <col min="735" max="735" width="9.28571428571429"/>
    <col min="736" max="736" width="8.42857142857143"/>
    <col min="737" max="737" width="9.28571428571429"/>
    <col min="738" max="738" width="8.42857142857143"/>
    <col min="739" max="739" width="9.28571428571429"/>
    <col min="740" max="740" width="8.42857142857143"/>
    <col min="741" max="741" width="9.28571428571429"/>
    <col min="742" max="742" width="8.42857142857143"/>
    <col min="743" max="743" width="9.28571428571429"/>
    <col min="744" max="983" width="8.42857142857143"/>
    <col min="984" max="984" width="6.14285714285714"/>
    <col min="985" max="985" width="38.8571428571429"/>
    <col min="986" max="986" width="8.14285714285714"/>
    <col min="987" max="987" width="10.5714285714286"/>
    <col min="988" max="988" width="8.42857142857143"/>
    <col min="989" max="989" width="9.28571428571429"/>
    <col min="990" max="990" width="8.42857142857143"/>
    <col min="991" max="991" width="9.28571428571429"/>
    <col min="992" max="992" width="8.42857142857143"/>
    <col min="993" max="993" width="9.28571428571429"/>
    <col min="994" max="994" width="8.42857142857143"/>
    <col min="995" max="995" width="9.28571428571429"/>
    <col min="996" max="996" width="8.42857142857143"/>
    <col min="997" max="997" width="9.28571428571429"/>
    <col min="998" max="998" width="8.42857142857143"/>
    <col min="999" max="999" width="9.28571428571429"/>
    <col min="1000" max="1025" width="8.42857142857143"/>
  </cols>
  <sheetData>
    <row r="1" spans="1:2">
      <c r="A1" s="356"/>
      <c r="B1" s="357"/>
    </row>
    <row r="2" spans="1:2">
      <c r="A2" s="358"/>
      <c r="B2" s="359"/>
    </row>
    <row r="3" spans="1:2">
      <c r="A3" s="358"/>
      <c r="B3" s="359"/>
    </row>
    <row r="4" spans="1:2">
      <c r="A4" s="358"/>
      <c r="B4" s="359"/>
    </row>
    <row r="5" ht="16.5" spans="1:2">
      <c r="A5" s="360"/>
      <c r="B5" s="360"/>
    </row>
    <row r="6" ht="13.9" customHeight="1" spans="1:2">
      <c r="A6" s="361" t="s">
        <v>118</v>
      </c>
      <c r="B6" s="361"/>
    </row>
    <row r="7" ht="15.75" spans="1:2">
      <c r="A7" s="358"/>
      <c r="B7" s="362"/>
    </row>
    <row r="8" ht="23.85" customHeight="1" spans="1:2">
      <c r="A8" s="363" t="str">
        <f>+Memória!A7</f>
        <v>OBJETO: CONSTRUÇÃO E RECUPERAÇÃO DA ESCADARIA, CONTENÇÃO DE ENCOSTA, MURO DE ARRIMO, TELA ARGAMASSADA E DRENAGEM NA RUA PEDRO BORGES NO BAIRRO AREÍNHA NO MUNICÍPIO DE CAMARAGIBE/PE.</v>
      </c>
      <c r="B8" s="363"/>
    </row>
    <row r="9" ht="13.5" customHeight="1" spans="1:2">
      <c r="A9" s="364"/>
      <c r="B9" s="364"/>
    </row>
    <row r="10" ht="15.75" spans="1:2">
      <c r="A10" s="365" t="s">
        <v>119</v>
      </c>
      <c r="B10" s="365"/>
    </row>
    <row r="11" s="355" customFormat="1" spans="1:1024">
      <c r="A11" s="366"/>
      <c r="B11" s="367"/>
      <c r="AMI11"/>
      <c r="AMJ11"/>
    </row>
    <row r="12" spans="1:4">
      <c r="A12" s="368" t="s">
        <v>120</v>
      </c>
      <c r="B12" s="369" t="s">
        <v>121</v>
      </c>
      <c r="C12" s="370"/>
      <c r="D12" s="371"/>
    </row>
    <row r="13" spans="1:3">
      <c r="A13" s="372"/>
      <c r="B13" s="373"/>
      <c r="C13" s="374"/>
    </row>
    <row r="14" spans="1:3">
      <c r="A14" s="375" t="s">
        <v>122</v>
      </c>
      <c r="B14" s="376">
        <v>0.03</v>
      </c>
      <c r="C14" s="374"/>
    </row>
    <row r="15" spans="1:3">
      <c r="A15" s="372"/>
      <c r="B15" s="377"/>
      <c r="C15" s="374"/>
    </row>
    <row r="16" spans="1:3">
      <c r="A16" s="375" t="s">
        <v>123</v>
      </c>
      <c r="B16" s="376">
        <v>0.0097</v>
      </c>
      <c r="C16" s="374"/>
    </row>
    <row r="17" spans="1:3">
      <c r="A17" s="372"/>
      <c r="B17" s="377"/>
      <c r="C17" s="374"/>
    </row>
    <row r="18" spans="1:3">
      <c r="A18" s="375" t="s">
        <v>124</v>
      </c>
      <c r="B18" s="376">
        <v>0.0059</v>
      </c>
      <c r="C18" s="374"/>
    </row>
    <row r="19" spans="1:3">
      <c r="A19" s="372"/>
      <c r="B19" s="378"/>
      <c r="C19" s="374"/>
    </row>
    <row r="20" spans="1:3">
      <c r="A20" s="375" t="s">
        <v>125</v>
      </c>
      <c r="B20" s="376">
        <v>0.008</v>
      </c>
      <c r="C20" s="374"/>
    </row>
    <row r="21" spans="1:4">
      <c r="A21" s="379" t="s">
        <v>126</v>
      </c>
      <c r="B21" s="378">
        <v>0.0065</v>
      </c>
      <c r="C21" s="370"/>
      <c r="D21" s="371"/>
    </row>
    <row r="22" spans="1:3">
      <c r="A22" s="379" t="s">
        <v>127</v>
      </c>
      <c r="B22" s="378">
        <v>0.03</v>
      </c>
      <c r="C22" s="374"/>
    </row>
    <row r="23" spans="1:3">
      <c r="A23" s="380" t="s">
        <v>128</v>
      </c>
      <c r="B23" s="378">
        <v>0.05</v>
      </c>
      <c r="C23" s="374"/>
    </row>
    <row r="24" spans="1:3">
      <c r="A24" s="379" t="s">
        <v>129</v>
      </c>
      <c r="B24" s="378">
        <v>0.045</v>
      </c>
      <c r="C24" s="374"/>
    </row>
    <row r="25" spans="1:3">
      <c r="A25" s="375" t="s">
        <v>130</v>
      </c>
      <c r="B25" s="376">
        <f>SUM(B21:B24)</f>
        <v>0.1315</v>
      </c>
      <c r="C25" s="374"/>
    </row>
    <row r="26" spans="1:2">
      <c r="A26" s="372"/>
      <c r="B26" s="378"/>
    </row>
    <row r="27" spans="1:2">
      <c r="A27" s="375" t="s">
        <v>131</v>
      </c>
      <c r="B27" s="376">
        <v>0.0616</v>
      </c>
    </row>
    <row r="28" spans="1:2">
      <c r="A28" s="372"/>
      <c r="B28" s="378"/>
    </row>
    <row r="29" spans="1:2">
      <c r="A29" s="368" t="s">
        <v>132</v>
      </c>
      <c r="B29" s="381">
        <f>((1+B14+B20+B16)*(1+B18)*(1+B27)/(1-B25))-1</f>
        <v>0.2882</v>
      </c>
    </row>
    <row r="30" spans="1:2">
      <c r="A30" s="372"/>
      <c r="B30" s="373"/>
    </row>
    <row r="31" spans="1:2">
      <c r="A31" s="372"/>
      <c r="B31" s="373"/>
    </row>
    <row r="32" spans="1:2">
      <c r="A32" s="372"/>
      <c r="B32" s="373"/>
    </row>
    <row r="33" spans="1:2">
      <c r="A33" s="382" t="s">
        <v>133</v>
      </c>
      <c r="B33" s="373"/>
    </row>
    <row r="34" spans="1:2">
      <c r="A34" s="383"/>
      <c r="B34" s="384"/>
    </row>
    <row r="35" spans="1:2">
      <c r="A35" s="383"/>
      <c r="B35" s="384"/>
    </row>
    <row r="36" spans="1:2">
      <c r="A36" s="383"/>
      <c r="B36" s="384"/>
    </row>
    <row r="37" spans="1:2">
      <c r="A37" s="383"/>
      <c r="B37" s="384"/>
    </row>
    <row r="38" spans="1:2">
      <c r="A38" s="383"/>
      <c r="B38" s="384"/>
    </row>
    <row r="39" spans="1:2">
      <c r="A39" s="383"/>
      <c r="B39" s="384"/>
    </row>
    <row r="40" spans="1:2">
      <c r="A40" s="383"/>
      <c r="B40" s="384"/>
    </row>
    <row r="41" spans="1:2">
      <c r="A41" s="383"/>
      <c r="B41" s="384"/>
    </row>
    <row r="42" spans="1:2">
      <c r="A42" s="385" t="s">
        <v>134</v>
      </c>
      <c r="B42" s="385"/>
    </row>
    <row r="43" spans="1:2">
      <c r="A43" s="386" t="s">
        <v>135</v>
      </c>
      <c r="B43" s="386"/>
    </row>
    <row r="44" ht="15.75" spans="1:2">
      <c r="A44" s="387"/>
      <c r="B44" s="362"/>
    </row>
  </sheetData>
  <mergeCells count="7">
    <mergeCell ref="A5:B5"/>
    <mergeCell ref="A6:B6"/>
    <mergeCell ref="A8:B8"/>
    <mergeCell ref="A9:B9"/>
    <mergeCell ref="A10:B10"/>
    <mergeCell ref="A42:B42"/>
    <mergeCell ref="A43:B43"/>
  </mergeCells>
  <printOptions horizontalCentered="1"/>
  <pageMargins left="0.7875" right="0.39375" top="0.590277777777778" bottom="0.7875" header="0.510416666666667" footer="0.510416666666667"/>
  <pageSetup paperSize="9" firstPageNumber="0" orientation="portrait" useFirstPageNumber="1" horizontalDpi="3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view="pageBreakPreview" zoomScale="85" zoomScaleNormal="100" zoomScaleSheetLayoutView="85" topLeftCell="A10" workbookViewId="0">
      <selection activeCell="B12" sqref="B12:E12"/>
    </sheetView>
  </sheetViews>
  <sheetFormatPr defaultColWidth="9" defaultRowHeight="15" outlineLevelCol="4"/>
  <cols>
    <col min="1" max="1" width="29" style="312"/>
    <col min="2" max="2" width="23" style="312"/>
    <col min="3" max="3" width="1.42857142857143" style="312"/>
    <col min="4" max="4" width="45" style="312"/>
    <col min="5" max="5" width="21.7142857142857" style="312"/>
    <col min="6" max="1025" width="10.8571428571429"/>
  </cols>
  <sheetData>
    <row r="1" spans="1:5">
      <c r="A1" s="313"/>
      <c r="B1" s="313"/>
      <c r="C1" s="313"/>
      <c r="D1" s="313"/>
      <c r="E1" s="313"/>
    </row>
    <row r="2" ht="33.75" spans="1:5">
      <c r="A2" s="314" t="s">
        <v>0</v>
      </c>
      <c r="B2" s="314"/>
      <c r="C2" s="314"/>
      <c r="D2" s="314"/>
      <c r="E2" s="314"/>
    </row>
    <row r="3" ht="24.4" customHeight="1" spans="1:5">
      <c r="A3" s="315" t="s">
        <v>136</v>
      </c>
      <c r="B3" s="315"/>
      <c r="C3" s="315"/>
      <c r="D3" s="315"/>
      <c r="E3" s="315"/>
    </row>
    <row r="4" spans="1:5">
      <c r="A4" s="316"/>
      <c r="B4" s="316"/>
      <c r="C4" s="316"/>
      <c r="D4" s="316"/>
      <c r="E4" s="316"/>
    </row>
    <row r="5" ht="15.75" spans="1:5">
      <c r="A5" s="317" t="s">
        <v>137</v>
      </c>
      <c r="B5" s="318" t="s">
        <v>138</v>
      </c>
      <c r="C5" s="318"/>
      <c r="D5" s="318"/>
      <c r="E5" s="318"/>
    </row>
    <row r="6" ht="16.15" customHeight="1" spans="1:5">
      <c r="A6" s="317" t="s">
        <v>139</v>
      </c>
      <c r="B6" s="319" t="s">
        <v>140</v>
      </c>
      <c r="C6" s="319"/>
      <c r="D6" s="319"/>
      <c r="E6" s="319"/>
    </row>
    <row r="7" ht="15.75" spans="1:5">
      <c r="A7" s="320" t="s">
        <v>141</v>
      </c>
      <c r="B7" s="321" t="s">
        <v>142</v>
      </c>
      <c r="C7" s="322"/>
      <c r="D7" s="322"/>
      <c r="E7" s="323"/>
    </row>
    <row r="8" spans="1:5">
      <c r="A8" s="324"/>
      <c r="B8" s="324"/>
      <c r="C8" s="325"/>
      <c r="E8" s="326"/>
    </row>
    <row r="9" ht="46.5" spans="1:5">
      <c r="A9" s="327" t="s">
        <v>143</v>
      </c>
      <c r="B9" s="327"/>
      <c r="C9" s="327"/>
      <c r="D9" s="327"/>
      <c r="E9" s="327"/>
    </row>
    <row r="10" ht="15.75" spans="1:5">
      <c r="A10" s="328"/>
      <c r="E10" s="326"/>
    </row>
    <row r="11" ht="16.15" customHeight="1" spans="1:5">
      <c r="A11" s="329" t="s">
        <v>144</v>
      </c>
      <c r="B11" s="330" t="s">
        <v>145</v>
      </c>
      <c r="C11" s="330"/>
      <c r="D11" s="330"/>
      <c r="E11" s="330"/>
    </row>
    <row r="12" ht="48.75" customHeight="1" spans="1:5">
      <c r="A12" s="331"/>
      <c r="B12" s="332" t="s">
        <v>146</v>
      </c>
      <c r="C12" s="332"/>
      <c r="D12" s="332"/>
      <c r="E12" s="332"/>
    </row>
    <row r="13" ht="15.75" spans="1:5">
      <c r="A13" s="328"/>
      <c r="E13" s="326"/>
    </row>
    <row r="14" ht="15.75" spans="1:5">
      <c r="A14" s="328"/>
      <c r="E14" s="326"/>
    </row>
    <row r="15" ht="16.15" customHeight="1" spans="1:5">
      <c r="A15" s="333" t="s">
        <v>147</v>
      </c>
      <c r="B15" s="334" t="s">
        <v>148</v>
      </c>
      <c r="C15" s="334"/>
      <c r="D15" s="334"/>
      <c r="E15" s="334"/>
    </row>
    <row r="16" ht="32.45" customHeight="1" spans="1:5">
      <c r="A16" s="335"/>
      <c r="B16" s="336" t="s">
        <v>149</v>
      </c>
      <c r="C16" s="336"/>
      <c r="D16" s="336"/>
      <c r="E16" s="336"/>
    </row>
    <row r="17" ht="15.75" spans="1:5">
      <c r="A17" s="328"/>
      <c r="E17" s="326"/>
    </row>
    <row r="18" ht="15.75" spans="1:5">
      <c r="A18" s="328"/>
      <c r="E18" s="326"/>
    </row>
    <row r="19" ht="16.15" customHeight="1" spans="1:5">
      <c r="A19" s="333" t="s">
        <v>150</v>
      </c>
      <c r="B19" s="334" t="s">
        <v>151</v>
      </c>
      <c r="C19" s="334"/>
      <c r="D19" s="334"/>
      <c r="E19" s="334"/>
    </row>
    <row r="20" ht="16.15" customHeight="1" spans="1:5">
      <c r="A20" s="335"/>
      <c r="B20" s="336" t="s">
        <v>152</v>
      </c>
      <c r="C20" s="336"/>
      <c r="D20" s="336"/>
      <c r="E20" s="336"/>
    </row>
    <row r="21" ht="15.75" spans="1:5">
      <c r="A21" s="328"/>
      <c r="E21" s="326"/>
    </row>
    <row r="22" ht="15.75" spans="1:5">
      <c r="A22" s="328"/>
      <c r="E22" s="326"/>
    </row>
    <row r="23" ht="16.15" customHeight="1" spans="1:5">
      <c r="A23" s="333" t="s">
        <v>153</v>
      </c>
      <c r="B23" s="334" t="s">
        <v>154</v>
      </c>
      <c r="C23" s="334"/>
      <c r="D23" s="334"/>
      <c r="E23" s="334"/>
    </row>
    <row r="24" ht="16.15" customHeight="1" spans="1:5">
      <c r="A24" s="335"/>
      <c r="B24" s="337" t="s">
        <v>155</v>
      </c>
      <c r="C24" s="337"/>
      <c r="D24" s="337"/>
      <c r="E24" s="337"/>
    </row>
    <row r="25" ht="15.75" spans="1:5">
      <c r="A25" s="328"/>
      <c r="E25" s="326"/>
    </row>
    <row r="26" ht="15.75" spans="1:5">
      <c r="A26" s="338"/>
      <c r="E26" s="326"/>
    </row>
    <row r="27" ht="16.15" customHeight="1" spans="1:5">
      <c r="A27" s="333" t="s">
        <v>156</v>
      </c>
      <c r="B27" s="334" t="s">
        <v>157</v>
      </c>
      <c r="C27" s="334"/>
      <c r="D27" s="334"/>
      <c r="E27" s="334"/>
    </row>
    <row r="28" ht="16.15" customHeight="1" spans="1:5">
      <c r="A28" s="339"/>
      <c r="B28" s="337" t="s">
        <v>158</v>
      </c>
      <c r="C28" s="337"/>
      <c r="D28" s="337"/>
      <c r="E28" s="337"/>
    </row>
    <row r="29" ht="13.9" customHeight="1" spans="1:5">
      <c r="A29" s="339"/>
      <c r="B29" s="340" t="s">
        <v>159</v>
      </c>
      <c r="C29" s="340"/>
      <c r="D29" s="340"/>
      <c r="E29" s="340"/>
    </row>
    <row r="30" ht="15.75" spans="1:5">
      <c r="A30" s="328"/>
      <c r="E30" s="326"/>
    </row>
    <row r="31" ht="15.75" spans="1:5">
      <c r="A31" s="328"/>
      <c r="E31" s="326"/>
    </row>
    <row r="32" ht="16.15" customHeight="1" spans="1:5">
      <c r="A32" s="333" t="s">
        <v>160</v>
      </c>
      <c r="B32" s="334" t="s">
        <v>161</v>
      </c>
      <c r="C32" s="334"/>
      <c r="D32" s="334"/>
      <c r="E32" s="334"/>
    </row>
    <row r="33" ht="32.45" customHeight="1" spans="1:5">
      <c r="A33" s="339"/>
      <c r="B33" s="336" t="s">
        <v>162</v>
      </c>
      <c r="C33" s="336"/>
      <c r="D33" s="336"/>
      <c r="E33" s="336"/>
    </row>
    <row r="34" ht="16.15" customHeight="1" spans="1:5">
      <c r="A34" s="339"/>
      <c r="B34" s="341"/>
      <c r="C34" s="342" t="s">
        <v>163</v>
      </c>
      <c r="D34" s="337" t="s">
        <v>164</v>
      </c>
      <c r="E34" s="337"/>
    </row>
    <row r="35" ht="16.15" customHeight="1" spans="1:5">
      <c r="A35" s="339"/>
      <c r="B35" s="341"/>
      <c r="C35" s="342" t="s">
        <v>163</v>
      </c>
      <c r="D35" s="337" t="s">
        <v>165</v>
      </c>
      <c r="E35" s="337"/>
    </row>
    <row r="36" ht="16.15" customHeight="1" spans="1:5">
      <c r="A36" s="339"/>
      <c r="B36" s="341"/>
      <c r="C36" s="342" t="s">
        <v>163</v>
      </c>
      <c r="D36" s="337" t="s">
        <v>166</v>
      </c>
      <c r="E36" s="337"/>
    </row>
    <row r="37" ht="16.15" customHeight="1" spans="1:5">
      <c r="A37" s="339"/>
      <c r="B37" s="341"/>
      <c r="C37" s="342" t="s">
        <v>163</v>
      </c>
      <c r="D37" s="337" t="s">
        <v>167</v>
      </c>
      <c r="E37" s="337"/>
    </row>
    <row r="38" ht="16.15" customHeight="1" spans="1:5">
      <c r="A38" s="339"/>
      <c r="B38" s="341"/>
      <c r="C38" s="342" t="s">
        <v>163</v>
      </c>
      <c r="D38" s="337" t="s">
        <v>168</v>
      </c>
      <c r="E38" s="337"/>
    </row>
    <row r="39" ht="16.15" customHeight="1" spans="1:5">
      <c r="A39" s="339"/>
      <c r="B39" s="341"/>
      <c r="C39" s="342" t="s">
        <v>163</v>
      </c>
      <c r="D39" s="337" t="s">
        <v>169</v>
      </c>
      <c r="E39" s="337"/>
    </row>
    <row r="40" ht="16.15" customHeight="1" spans="1:5">
      <c r="A40" s="339"/>
      <c r="B40" s="341"/>
      <c r="C40" s="342" t="s">
        <v>163</v>
      </c>
      <c r="D40" s="337" t="s">
        <v>170</v>
      </c>
      <c r="E40" s="337"/>
    </row>
    <row r="41" ht="16.15" customHeight="1" spans="1:5">
      <c r="A41" s="339"/>
      <c r="B41" s="341"/>
      <c r="C41" s="342" t="s">
        <v>163</v>
      </c>
      <c r="D41" s="337" t="s">
        <v>171</v>
      </c>
      <c r="E41" s="337"/>
    </row>
    <row r="42" ht="15.75" spans="1:5">
      <c r="A42" s="343"/>
      <c r="B42" s="344"/>
      <c r="C42" s="344"/>
      <c r="D42" s="344"/>
      <c r="E42" s="345"/>
    </row>
    <row r="43" ht="15.75" spans="1:5">
      <c r="A43" s="346"/>
      <c r="B43" s="347"/>
      <c r="C43" s="347"/>
      <c r="D43" s="347"/>
      <c r="E43" s="348"/>
    </row>
    <row r="44" ht="16.15" customHeight="1" spans="1:5">
      <c r="A44" s="333" t="s">
        <v>172</v>
      </c>
      <c r="B44" s="334" t="s">
        <v>173</v>
      </c>
      <c r="C44" s="334"/>
      <c r="D44" s="334"/>
      <c r="E44" s="334"/>
    </row>
    <row r="45" ht="31.7" customHeight="1" spans="1:5">
      <c r="A45" s="335"/>
      <c r="B45" s="336" t="s">
        <v>174</v>
      </c>
      <c r="C45" s="336"/>
      <c r="D45" s="336"/>
      <c r="E45" s="336"/>
    </row>
    <row r="46" ht="15.75" spans="1:5">
      <c r="A46" s="328"/>
      <c r="E46" s="326"/>
    </row>
    <row r="47" ht="15.75" spans="1:5">
      <c r="A47" s="328"/>
      <c r="E47" s="326"/>
    </row>
    <row r="48" ht="15.75" spans="1:5">
      <c r="A48" s="328"/>
      <c r="D48" s="349"/>
      <c r="E48" s="350"/>
    </row>
    <row r="49" ht="18.75" spans="1:5">
      <c r="A49" s="351" t="s">
        <v>175</v>
      </c>
      <c r="B49" s="351"/>
      <c r="C49" s="351"/>
      <c r="D49" s="351"/>
      <c r="E49" s="351"/>
    </row>
    <row r="50" ht="15.75" spans="1:5">
      <c r="A50" s="352" t="s">
        <v>176</v>
      </c>
      <c r="B50" s="352"/>
      <c r="C50" s="352"/>
      <c r="D50" s="352"/>
      <c r="E50" s="352"/>
    </row>
    <row r="51" ht="15.75" spans="1:5">
      <c r="A51" s="353" t="s">
        <v>177</v>
      </c>
      <c r="B51" s="353"/>
      <c r="C51" s="353"/>
      <c r="D51" s="353"/>
      <c r="E51" s="353"/>
    </row>
    <row r="52" spans="1:5">
      <c r="A52" s="313"/>
      <c r="B52" s="313"/>
      <c r="C52" s="313"/>
      <c r="D52" s="313"/>
      <c r="E52" s="313"/>
    </row>
    <row r="53" spans="1:5">
      <c r="A53" s="354"/>
      <c r="B53" s="354"/>
      <c r="C53" s="354"/>
      <c r="D53" s="354"/>
      <c r="E53" s="354"/>
    </row>
  </sheetData>
  <mergeCells count="38">
    <mergeCell ref="A1:E1"/>
    <mergeCell ref="A2:E2"/>
    <mergeCell ref="A3:E3"/>
    <mergeCell ref="A4:E4"/>
    <mergeCell ref="B5:E5"/>
    <mergeCell ref="B6:E6"/>
    <mergeCell ref="A8:B8"/>
    <mergeCell ref="A9:E9"/>
    <mergeCell ref="B11:E11"/>
    <mergeCell ref="B12:E12"/>
    <mergeCell ref="B15:E15"/>
    <mergeCell ref="B16:E16"/>
    <mergeCell ref="B19:E19"/>
    <mergeCell ref="B20:E20"/>
    <mergeCell ref="B23:E23"/>
    <mergeCell ref="B24:E24"/>
    <mergeCell ref="B27:E27"/>
    <mergeCell ref="B28:E28"/>
    <mergeCell ref="B29:E29"/>
    <mergeCell ref="B32:E32"/>
    <mergeCell ref="B33:E33"/>
    <mergeCell ref="D34:E34"/>
    <mergeCell ref="D35:E35"/>
    <mergeCell ref="D36:E36"/>
    <mergeCell ref="D37:E37"/>
    <mergeCell ref="D38:E38"/>
    <mergeCell ref="D39:E39"/>
    <mergeCell ref="D40:E40"/>
    <mergeCell ref="D41:E41"/>
    <mergeCell ref="B44:E44"/>
    <mergeCell ref="B45:E45"/>
    <mergeCell ref="A49:E49"/>
    <mergeCell ref="A50:E50"/>
    <mergeCell ref="A51:E51"/>
    <mergeCell ref="A52:E52"/>
    <mergeCell ref="A53:E53"/>
    <mergeCell ref="A28:A29"/>
    <mergeCell ref="A33:A41"/>
  </mergeCells>
  <pageMargins left="0.7875" right="0.7875" top="1.05277777777778" bottom="1.05277777777778" header="0.7875" footer="0.7875"/>
  <pageSetup paperSize="9" scale="70" firstPageNumber="0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showGridLines="0" topLeftCell="A32" workbookViewId="0">
      <selection activeCell="I23" sqref="I23"/>
    </sheetView>
  </sheetViews>
  <sheetFormatPr defaultColWidth="10.2857142857143" defaultRowHeight="15"/>
  <cols>
    <col min="1" max="1" width="7.57142857142857" style="168" customWidth="1"/>
    <col min="2" max="2" width="17.2857142857143" style="168" customWidth="1"/>
    <col min="3" max="3" width="19.2857142857143" style="168" customWidth="1"/>
    <col min="4" max="4" width="56" style="169" customWidth="1"/>
    <col min="5" max="5" width="7.28571428571429" style="170" customWidth="1"/>
    <col min="6" max="6" width="10.4285714285714" style="171" customWidth="1"/>
    <col min="7" max="7" width="18" style="172" customWidth="1"/>
    <col min="8" max="8" width="12.1428571428571" style="172" customWidth="1"/>
    <col min="9" max="9" width="15.1428571428571" style="173" customWidth="1"/>
  </cols>
  <sheetData>
    <row r="1" s="163" customFormat="1" ht="23.25" spans="1:10">
      <c r="A1" s="174" t="s">
        <v>178</v>
      </c>
      <c r="B1" s="175"/>
      <c r="C1" s="175"/>
      <c r="D1" s="175"/>
      <c r="E1" s="175"/>
      <c r="F1" s="175"/>
      <c r="G1" s="175"/>
      <c r="H1" s="175"/>
      <c r="I1" s="293"/>
      <c r="J1" s="294"/>
    </row>
    <row r="2" ht="20.25" spans="1:9">
      <c r="A2" s="176" t="s">
        <v>1</v>
      </c>
      <c r="B2" s="177"/>
      <c r="C2" s="177"/>
      <c r="D2" s="177"/>
      <c r="E2" s="177"/>
      <c r="F2" s="177"/>
      <c r="G2" s="177"/>
      <c r="H2" s="177"/>
      <c r="I2" s="295"/>
    </row>
    <row r="3" spans="1:9">
      <c r="A3" s="178"/>
      <c r="B3" s="179"/>
      <c r="C3" s="180"/>
      <c r="D3" s="181"/>
      <c r="E3" s="181"/>
      <c r="F3" s="181"/>
      <c r="G3" s="181"/>
      <c r="H3" s="181"/>
      <c r="I3" s="296"/>
    </row>
    <row r="4" spans="1:9">
      <c r="A4" s="178"/>
      <c r="B4" s="179"/>
      <c r="C4" s="180"/>
      <c r="D4" s="182"/>
      <c r="E4" s="183"/>
      <c r="F4" s="172"/>
      <c r="I4" s="297"/>
    </row>
    <row r="5" ht="20.25" spans="1:9">
      <c r="A5" s="176" t="s">
        <v>179</v>
      </c>
      <c r="B5" s="177"/>
      <c r="C5" s="177"/>
      <c r="D5" s="177"/>
      <c r="E5" s="177"/>
      <c r="F5" s="177"/>
      <c r="G5" s="177"/>
      <c r="H5" s="177"/>
      <c r="I5" s="295"/>
    </row>
    <row r="6" ht="15.75" spans="1:9">
      <c r="A6" s="184"/>
      <c r="B6" s="185"/>
      <c r="C6" s="185"/>
      <c r="D6" s="182"/>
      <c r="E6" s="183"/>
      <c r="F6" s="172"/>
      <c r="I6" s="297"/>
    </row>
    <row r="7" s="163" customFormat="1" ht="27.75" customHeight="1" spans="1:9">
      <c r="A7" s="186" t="str">
        <f>+Memória!A7</f>
        <v>OBJETO: CONSTRUÇÃO E RECUPERAÇÃO DA ESCADARIA, CONTENÇÃO DE ENCOSTA, MURO DE ARRIMO, TELA ARGAMASSADA E DRENAGEM NA RUA PEDRO BORGES NO BAIRRO AREÍNHA NO MUNICÍPIO DE CAMARAGIBE/PE.</v>
      </c>
      <c r="B7" s="187"/>
      <c r="C7" s="187"/>
      <c r="D7" s="187"/>
      <c r="E7" s="187"/>
      <c r="F7" s="187"/>
      <c r="G7" s="187"/>
      <c r="H7" s="187"/>
      <c r="I7" s="298"/>
    </row>
    <row r="8" ht="15.75" spans="1:9">
      <c r="A8" s="188" t="s">
        <v>4</v>
      </c>
      <c r="B8" s="189"/>
      <c r="C8" s="189"/>
      <c r="D8" s="189"/>
      <c r="E8" s="189"/>
      <c r="F8" s="189"/>
      <c r="G8" s="190"/>
      <c r="H8" s="191" t="s">
        <v>5</v>
      </c>
      <c r="I8" s="299"/>
    </row>
    <row r="9" spans="1:9">
      <c r="A9" s="192" t="s">
        <v>180</v>
      </c>
      <c r="B9" s="193"/>
      <c r="C9" s="194"/>
      <c r="D9" s="194"/>
      <c r="E9" s="194"/>
      <c r="F9" s="194"/>
      <c r="G9" s="195"/>
      <c r="H9" s="196" t="s">
        <v>181</v>
      </c>
      <c r="I9" s="300">
        <v>0.2882</v>
      </c>
    </row>
    <row r="10" customHeight="1" spans="1:10">
      <c r="A10" s="197" t="s">
        <v>6</v>
      </c>
      <c r="B10" s="197" t="s">
        <v>7</v>
      </c>
      <c r="C10" s="197" t="s">
        <v>8</v>
      </c>
      <c r="D10" s="197" t="s">
        <v>9</v>
      </c>
      <c r="E10" s="197" t="s">
        <v>182</v>
      </c>
      <c r="F10" s="198" t="s">
        <v>183</v>
      </c>
      <c r="G10" s="198" t="s">
        <v>184</v>
      </c>
      <c r="H10" s="198" t="s">
        <v>185</v>
      </c>
      <c r="I10" s="301" t="s">
        <v>186</v>
      </c>
      <c r="J10" s="302"/>
    </row>
    <row r="11" spans="1:12">
      <c r="A11" s="197"/>
      <c r="B11" s="197"/>
      <c r="C11" s="197"/>
      <c r="D11" s="197"/>
      <c r="E11" s="197"/>
      <c r="F11" s="198"/>
      <c r="G11" s="198"/>
      <c r="H11" s="198"/>
      <c r="I11" s="301"/>
      <c r="J11" s="163"/>
      <c r="K11" s="163"/>
      <c r="L11" s="163"/>
    </row>
    <row r="12" s="164" customFormat="1" ht="24.75" customHeight="1" spans="1:9">
      <c r="A12" s="199" t="s">
        <v>16</v>
      </c>
      <c r="B12" s="199"/>
      <c r="C12" s="199"/>
      <c r="D12" s="200" t="str">
        <f>+Memória!D11</f>
        <v>SERVIÇOS  PRELIMINARES:</v>
      </c>
      <c r="E12" s="201"/>
      <c r="F12" s="202"/>
      <c r="G12" s="202"/>
      <c r="H12" s="203"/>
      <c r="I12" s="303">
        <f>I13+I14+I15+I16</f>
        <v>21185.78</v>
      </c>
    </row>
    <row r="13" s="163" customFormat="1" ht="27.75" customHeight="1" spans="1:9">
      <c r="A13" s="204" t="s">
        <v>18</v>
      </c>
      <c r="B13" s="204" t="s">
        <v>187</v>
      </c>
      <c r="C13" s="204" t="str">
        <f>+Memória!C12</f>
        <v>SINAPI</v>
      </c>
      <c r="D13" s="205" t="str">
        <f>+Memória!D12</f>
        <v>Placa de obra em chapa de ferro galvanizado</v>
      </c>
      <c r="E13" s="206" t="s">
        <v>32</v>
      </c>
      <c r="F13" s="207">
        <f>+Memória!N14</f>
        <v>6</v>
      </c>
      <c r="G13" s="208">
        <v>374.92</v>
      </c>
      <c r="H13" s="209">
        <f>TRUNC(((G13*$I$9)+G13),2)</f>
        <v>482.97</v>
      </c>
      <c r="I13" s="209">
        <f>TRUNC((F13*H13),2)</f>
        <v>2897.82</v>
      </c>
    </row>
    <row r="14" s="163" customFormat="1" ht="33.75" customHeight="1" spans="1:9">
      <c r="A14" s="204" t="s">
        <v>25</v>
      </c>
      <c r="B14" s="204">
        <f>+Memória!B16</f>
        <v>93207</v>
      </c>
      <c r="C14" s="204" t="str">
        <f>+Memória!C16</f>
        <v>SINAPI</v>
      </c>
      <c r="D14" s="205" t="str">
        <f>+Memória!D16</f>
        <v>Execução de escritório em chapa de madeira compensada não incluso mobiliário e equipamentos.</v>
      </c>
      <c r="E14" s="206" t="s">
        <v>32</v>
      </c>
      <c r="F14" s="207">
        <f>+Memória!N18</f>
        <v>8</v>
      </c>
      <c r="G14" s="210">
        <v>685.25</v>
      </c>
      <c r="H14" s="209">
        <f t="shared" ref="H14:H20" si="0">TRUNC(((G14*$I$9)+G14),2)</f>
        <v>882.73</v>
      </c>
      <c r="I14" s="209">
        <f t="shared" ref="I14:I20" si="1">TRUNC((F14*H14),2)</f>
        <v>7061.84</v>
      </c>
    </row>
    <row r="15" s="163" customFormat="1" ht="31.5" customHeight="1" spans="1:9">
      <c r="A15" s="204" t="s">
        <v>27</v>
      </c>
      <c r="B15" s="204">
        <f>+Memória!B20</f>
        <v>93208</v>
      </c>
      <c r="C15" s="204" t="str">
        <f>+Memória!C20</f>
        <v>SINAPI</v>
      </c>
      <c r="D15" s="205" t="str">
        <f>+Memória!D20</f>
        <v>Execução de almoxarifado em chapa de madeira compensada  incluso prateleiras.</v>
      </c>
      <c r="E15" s="206" t="s">
        <v>32</v>
      </c>
      <c r="F15" s="207">
        <f>+Memória!N23</f>
        <v>12</v>
      </c>
      <c r="G15" s="210">
        <v>517.18</v>
      </c>
      <c r="H15" s="209">
        <f t="shared" si="0"/>
        <v>666.23</v>
      </c>
      <c r="I15" s="209">
        <f t="shared" si="1"/>
        <v>7994.76</v>
      </c>
    </row>
    <row r="16" s="165" customFormat="1" ht="25.5" spans="1:9">
      <c r="A16" s="211" t="s">
        <v>30</v>
      </c>
      <c r="B16" s="212">
        <v>98524</v>
      </c>
      <c r="C16" s="211" t="s">
        <v>19</v>
      </c>
      <c r="D16" s="213" t="s">
        <v>31</v>
      </c>
      <c r="E16" s="212" t="s">
        <v>32</v>
      </c>
      <c r="F16" s="214">
        <v>1122</v>
      </c>
      <c r="G16" s="215">
        <v>2.24</v>
      </c>
      <c r="H16" s="216">
        <f t="shared" si="0"/>
        <v>2.88</v>
      </c>
      <c r="I16" s="209">
        <f t="shared" si="1"/>
        <v>3231.36</v>
      </c>
    </row>
    <row r="17" s="166" customFormat="1" ht="15.75" customHeight="1" spans="1:9">
      <c r="A17" s="199" t="s">
        <v>33</v>
      </c>
      <c r="B17" s="199"/>
      <c r="C17" s="199"/>
      <c r="D17" s="217" t="s">
        <v>34</v>
      </c>
      <c r="E17" s="201"/>
      <c r="F17" s="202"/>
      <c r="G17" s="202"/>
      <c r="H17" s="203"/>
      <c r="I17" s="303">
        <f>I18+I19+I20+I21+I22</f>
        <v>37307.65</v>
      </c>
    </row>
    <row r="18" s="165" customFormat="1" ht="31.5" customHeight="1" spans="1:9">
      <c r="A18" s="211" t="s">
        <v>35</v>
      </c>
      <c r="B18" s="218" t="s">
        <v>36</v>
      </c>
      <c r="C18" s="218" t="s">
        <v>37</v>
      </c>
      <c r="D18" s="219" t="s">
        <v>38</v>
      </c>
      <c r="E18" s="212" t="s">
        <v>32</v>
      </c>
      <c r="F18" s="214">
        <v>1122</v>
      </c>
      <c r="G18" s="215">
        <v>7.06</v>
      </c>
      <c r="H18" s="208">
        <f>TRUNC(((G18*$I$9)+G18),2)</f>
        <v>9.09</v>
      </c>
      <c r="I18" s="208">
        <f>TRUNC((F18*H18),2)</f>
        <v>10198.98</v>
      </c>
    </row>
    <row r="19" s="165" customFormat="1" ht="26.25" customHeight="1" spans="1:9">
      <c r="A19" s="211" t="s">
        <v>39</v>
      </c>
      <c r="B19" s="218" t="s">
        <v>40</v>
      </c>
      <c r="C19" s="218" t="s">
        <v>37</v>
      </c>
      <c r="D19" s="220" t="s">
        <v>41</v>
      </c>
      <c r="E19" s="212" t="s">
        <v>42</v>
      </c>
      <c r="F19" s="214">
        <v>112.2</v>
      </c>
      <c r="G19" s="208">
        <v>53.66</v>
      </c>
      <c r="H19" s="208">
        <f t="shared" si="0"/>
        <v>69.12</v>
      </c>
      <c r="I19" s="208">
        <f t="shared" si="1"/>
        <v>7755.26</v>
      </c>
    </row>
    <row r="20" s="165" customFormat="1" ht="38.25" customHeight="1" spans="1:9">
      <c r="A20" s="211" t="s">
        <v>43</v>
      </c>
      <c r="B20" s="212" t="s">
        <v>44</v>
      </c>
      <c r="C20" s="218" t="s">
        <v>37</v>
      </c>
      <c r="D20" s="220" t="s">
        <v>188</v>
      </c>
      <c r="E20" s="212" t="s">
        <v>42</v>
      </c>
      <c r="F20" s="214">
        <v>112.2</v>
      </c>
      <c r="G20" s="215">
        <v>51.69</v>
      </c>
      <c r="H20" s="221">
        <f t="shared" si="0"/>
        <v>66.58</v>
      </c>
      <c r="I20" s="304">
        <f t="shared" si="1"/>
        <v>7470.27</v>
      </c>
    </row>
    <row r="21" s="165" customFormat="1" ht="38.25" spans="1:9">
      <c r="A21" s="211" t="s">
        <v>46</v>
      </c>
      <c r="B21" s="218" t="s">
        <v>47</v>
      </c>
      <c r="C21" s="218" t="s">
        <v>37</v>
      </c>
      <c r="D21" s="220" t="s">
        <v>48</v>
      </c>
      <c r="E21" s="212" t="s">
        <v>42</v>
      </c>
      <c r="F21" s="214">
        <v>165</v>
      </c>
      <c r="G21" s="222">
        <v>43.86</v>
      </c>
      <c r="H21" s="208">
        <f t="shared" ref="H21:H22" si="2">TRUNC(((G21*$I$9)+G21),2)</f>
        <v>56.5</v>
      </c>
      <c r="I21" s="208">
        <f t="shared" ref="I21:I22" si="3">TRUNC((F21*H21),2)</f>
        <v>9322.5</v>
      </c>
    </row>
    <row r="22" s="165" customFormat="1" ht="25.5" spans="1:9">
      <c r="A22" s="211" t="s">
        <v>49</v>
      </c>
      <c r="B22" s="223" t="s">
        <v>50</v>
      </c>
      <c r="C22" s="218" t="s">
        <v>37</v>
      </c>
      <c r="D22" s="213" t="s">
        <v>189</v>
      </c>
      <c r="E22" s="212" t="s">
        <v>42</v>
      </c>
      <c r="F22" s="214">
        <v>64</v>
      </c>
      <c r="G22" s="215">
        <v>31.06</v>
      </c>
      <c r="H22" s="208">
        <f t="shared" si="2"/>
        <v>40.01</v>
      </c>
      <c r="I22" s="208">
        <f t="shared" si="3"/>
        <v>2560.64</v>
      </c>
    </row>
    <row r="23" s="163" customFormat="1" ht="12.75" spans="1:9">
      <c r="A23" s="224" t="s">
        <v>54</v>
      </c>
      <c r="B23" s="224"/>
      <c r="C23" s="224"/>
      <c r="D23" s="225" t="s">
        <v>55</v>
      </c>
      <c r="E23" s="226"/>
      <c r="F23" s="227"/>
      <c r="G23" s="228"/>
      <c r="H23" s="228"/>
      <c r="I23" s="228">
        <f>I24+I25+I26+I27+I28</f>
        <v>43789.61</v>
      </c>
    </row>
    <row r="24" s="165" customFormat="1" ht="35.25" customHeight="1" spans="1:9">
      <c r="A24" s="211" t="s">
        <v>56</v>
      </c>
      <c r="B24" s="223" t="s">
        <v>57</v>
      </c>
      <c r="C24" s="218" t="s">
        <v>37</v>
      </c>
      <c r="D24" s="229" t="s">
        <v>58</v>
      </c>
      <c r="E24" s="212" t="s">
        <v>42</v>
      </c>
      <c r="F24" s="214">
        <v>9.24</v>
      </c>
      <c r="G24" s="222">
        <v>451.57</v>
      </c>
      <c r="H24" s="208">
        <f>TRUNC(((G24*$I$9)+G24),2)</f>
        <v>581.71</v>
      </c>
      <c r="I24" s="208">
        <f>TRUNC((F24*H24),2)</f>
        <v>5375</v>
      </c>
    </row>
    <row r="25" s="165" customFormat="1" ht="44.25" customHeight="1" spans="1:9">
      <c r="A25" s="211" t="s">
        <v>59</v>
      </c>
      <c r="B25" s="223" t="s">
        <v>60</v>
      </c>
      <c r="C25" s="218" t="s">
        <v>37</v>
      </c>
      <c r="D25" s="229" t="s">
        <v>61</v>
      </c>
      <c r="E25" s="212" t="s">
        <v>32</v>
      </c>
      <c r="F25" s="214">
        <v>105.6</v>
      </c>
      <c r="G25" s="215">
        <v>151.69</v>
      </c>
      <c r="H25" s="208">
        <f>TRUNC(((G25*$I$9)+G25),2)</f>
        <v>195.4</v>
      </c>
      <c r="I25" s="208">
        <f>TRUNC((F25*H25),2)</f>
        <v>20634.24</v>
      </c>
    </row>
    <row r="26" s="165" customFormat="1" ht="25.5" spans="1:9">
      <c r="A26" s="230" t="s">
        <v>62</v>
      </c>
      <c r="B26" s="231" t="s">
        <v>63</v>
      </c>
      <c r="C26" s="232" t="s">
        <v>37</v>
      </c>
      <c r="D26" s="233" t="s">
        <v>190</v>
      </c>
      <c r="E26" s="234" t="s">
        <v>32</v>
      </c>
      <c r="F26" s="235">
        <v>316.8</v>
      </c>
      <c r="G26" s="236">
        <v>35.78</v>
      </c>
      <c r="H26" s="237">
        <f>TRUNC(((G26*$I$9)+G26),2)</f>
        <v>46.09</v>
      </c>
      <c r="I26" s="305">
        <f>TRUNC((F26*H26),2)</f>
        <v>14601.31</v>
      </c>
    </row>
    <row r="27" s="165" customFormat="1" ht="24" customHeight="1" spans="1:9">
      <c r="A27" s="211" t="s">
        <v>65</v>
      </c>
      <c r="B27" s="238" t="s">
        <v>66</v>
      </c>
      <c r="C27" s="239" t="s">
        <v>37</v>
      </c>
      <c r="D27" s="240" t="s">
        <v>191</v>
      </c>
      <c r="E27" s="241" t="s">
        <v>32</v>
      </c>
      <c r="F27" s="242">
        <v>158.4</v>
      </c>
      <c r="G27" s="243">
        <v>8.32</v>
      </c>
      <c r="H27" s="244">
        <f>TRUNC(((G27*$I$9)+G27),2)</f>
        <v>10.71</v>
      </c>
      <c r="I27" s="306">
        <f>TRUNC((F27*H27),2)</f>
        <v>1696.46</v>
      </c>
    </row>
    <row r="28" s="167" customFormat="1" ht="37.5" customHeight="1" spans="1:9">
      <c r="A28" s="245" t="s">
        <v>68</v>
      </c>
      <c r="B28" s="246" t="s">
        <v>69</v>
      </c>
      <c r="C28" s="247" t="s">
        <v>37</v>
      </c>
      <c r="D28" s="248" t="s">
        <v>192</v>
      </c>
      <c r="E28" s="249" t="s">
        <v>71</v>
      </c>
      <c r="F28" s="250">
        <v>42</v>
      </c>
      <c r="G28" s="251">
        <v>27.41</v>
      </c>
      <c r="H28" s="250">
        <f>TRUNC(((G28*$I$9)+G28),2)</f>
        <v>35.3</v>
      </c>
      <c r="I28" s="250">
        <f>TRUNC((F28*H28),2)</f>
        <v>1482.6</v>
      </c>
    </row>
    <row r="29" s="166" customFormat="1" ht="25.5" customHeight="1" spans="1:9">
      <c r="A29" s="252" t="s">
        <v>72</v>
      </c>
      <c r="B29" s="253"/>
      <c r="C29" s="253"/>
      <c r="D29" s="254" t="s">
        <v>73</v>
      </c>
      <c r="E29" s="255"/>
      <c r="F29" s="256"/>
      <c r="G29" s="257"/>
      <c r="H29" s="257"/>
      <c r="I29" s="307">
        <f>I30+I31+I32+I33+I34+I35</f>
        <v>159171.38</v>
      </c>
    </row>
    <row r="30" s="165" customFormat="1" ht="37.5" customHeight="1" spans="1:9">
      <c r="A30" s="258" t="s">
        <v>74</v>
      </c>
      <c r="B30" s="259" t="s">
        <v>75</v>
      </c>
      <c r="C30" s="218" t="s">
        <v>37</v>
      </c>
      <c r="D30" s="219" t="s">
        <v>193</v>
      </c>
      <c r="E30" s="260" t="s">
        <v>42</v>
      </c>
      <c r="F30" s="261">
        <v>137.28</v>
      </c>
      <c r="G30" s="262">
        <v>403.58</v>
      </c>
      <c r="H30" s="222">
        <f t="shared" ref="H30:H35" si="4">TRUNC(((G30*$I$9)+G30),2)</f>
        <v>519.89</v>
      </c>
      <c r="I30" s="308">
        <f t="shared" ref="I30:I35" si="5">TRUNC((F30*H30),2)</f>
        <v>71370.49</v>
      </c>
    </row>
    <row r="31" s="165" customFormat="1" ht="36.75" customHeight="1" spans="1:9">
      <c r="A31" s="258" t="s">
        <v>79</v>
      </c>
      <c r="B31" s="218" t="s">
        <v>80</v>
      </c>
      <c r="C31" s="218" t="s">
        <v>37</v>
      </c>
      <c r="D31" s="220" t="s">
        <v>194</v>
      </c>
      <c r="E31" s="260" t="s">
        <v>42</v>
      </c>
      <c r="F31" s="261">
        <v>151.01</v>
      </c>
      <c r="G31" s="262">
        <v>70.6</v>
      </c>
      <c r="H31" s="222">
        <f t="shared" si="4"/>
        <v>90.94</v>
      </c>
      <c r="I31" s="308">
        <f t="shared" si="5"/>
        <v>13732.84</v>
      </c>
    </row>
    <row r="32" s="163" customFormat="1" ht="70.5" customHeight="1" spans="1:9">
      <c r="A32" s="263" t="s">
        <v>82</v>
      </c>
      <c r="B32" s="264" t="s">
        <v>83</v>
      </c>
      <c r="C32" s="264" t="s">
        <v>84</v>
      </c>
      <c r="D32" s="265" t="s">
        <v>85</v>
      </c>
      <c r="E32" s="266" t="s">
        <v>32</v>
      </c>
      <c r="F32" s="267">
        <v>1122</v>
      </c>
      <c r="G32" s="262">
        <v>49.53</v>
      </c>
      <c r="H32" s="268">
        <f t="shared" si="4"/>
        <v>63.8</v>
      </c>
      <c r="I32" s="308">
        <f t="shared" si="5"/>
        <v>71583.6</v>
      </c>
    </row>
    <row r="33" s="165" customFormat="1" ht="42.75" customHeight="1" spans="1:9">
      <c r="A33" s="258" t="s">
        <v>86</v>
      </c>
      <c r="B33" s="246" t="s">
        <v>69</v>
      </c>
      <c r="C33" s="247" t="s">
        <v>37</v>
      </c>
      <c r="D33" s="248" t="s">
        <v>70</v>
      </c>
      <c r="E33" s="212" t="s">
        <v>71</v>
      </c>
      <c r="F33" s="214">
        <v>52.8</v>
      </c>
      <c r="G33" s="251">
        <v>27.41</v>
      </c>
      <c r="H33" s="208">
        <f t="shared" si="4"/>
        <v>35.3</v>
      </c>
      <c r="I33" s="309">
        <f t="shared" si="5"/>
        <v>1863.84</v>
      </c>
    </row>
    <row r="34" s="163" customFormat="1" ht="30" customHeight="1" spans="1:9">
      <c r="A34" s="263" t="s">
        <v>89</v>
      </c>
      <c r="B34" s="269" t="s">
        <v>90</v>
      </c>
      <c r="C34" s="264" t="s">
        <v>19</v>
      </c>
      <c r="D34" s="205" t="s">
        <v>91</v>
      </c>
      <c r="E34" s="206" t="s">
        <v>32</v>
      </c>
      <c r="F34" s="207">
        <v>2.64</v>
      </c>
      <c r="G34" s="270" t="s">
        <v>195</v>
      </c>
      <c r="H34" s="268">
        <v>7.97</v>
      </c>
      <c r="I34" s="308">
        <f t="shared" si="5"/>
        <v>21.04</v>
      </c>
    </row>
    <row r="35" s="163" customFormat="1" ht="36" customHeight="1" spans="1:9">
      <c r="A35" s="263" t="s">
        <v>92</v>
      </c>
      <c r="B35" s="269" t="s">
        <v>93</v>
      </c>
      <c r="C35" s="264" t="s">
        <v>37</v>
      </c>
      <c r="D35" s="205" t="s">
        <v>94</v>
      </c>
      <c r="E35" s="206" t="s">
        <v>42</v>
      </c>
      <c r="F35" s="207">
        <v>4.22</v>
      </c>
      <c r="G35" s="222">
        <v>110.3</v>
      </c>
      <c r="H35" s="268">
        <f t="shared" si="4"/>
        <v>142.08</v>
      </c>
      <c r="I35" s="308">
        <f t="shared" si="5"/>
        <v>599.57</v>
      </c>
    </row>
    <row r="36" s="163" customFormat="1" ht="12.75" spans="1:9">
      <c r="A36" s="271" t="s">
        <v>196</v>
      </c>
      <c r="B36" s="224"/>
      <c r="C36" s="224"/>
      <c r="D36" s="224"/>
      <c r="E36" s="272" t="s">
        <v>197</v>
      </c>
      <c r="F36" s="273"/>
      <c r="G36" s="273"/>
      <c r="H36" s="274"/>
      <c r="I36" s="228">
        <f>SUM(I12+I17+I23+I29)</f>
        <v>261454.42</v>
      </c>
    </row>
    <row r="37" s="163" customFormat="1" ht="12.75" spans="1:9">
      <c r="A37" s="275"/>
      <c r="B37" s="276"/>
      <c r="C37" s="276"/>
      <c r="D37" s="277"/>
      <c r="E37" s="278"/>
      <c r="F37" s="279"/>
      <c r="G37" s="280"/>
      <c r="H37" s="280"/>
      <c r="I37" s="310"/>
    </row>
    <row r="38" s="163" customFormat="1" ht="12.75" spans="1:9">
      <c r="A38" s="275"/>
      <c r="B38" s="276"/>
      <c r="C38" s="276"/>
      <c r="D38" s="277"/>
      <c r="E38" s="278"/>
      <c r="F38" s="279"/>
      <c r="G38" s="280"/>
      <c r="H38" s="280"/>
      <c r="I38" s="310"/>
    </row>
    <row r="39" s="163" customFormat="1" ht="12.75" spans="1:9">
      <c r="A39" s="281" t="s">
        <v>96</v>
      </c>
      <c r="B39" s="282"/>
      <c r="C39" s="282"/>
      <c r="D39" s="277"/>
      <c r="E39" s="278"/>
      <c r="F39" s="279"/>
      <c r="G39" s="280"/>
      <c r="H39" s="280"/>
      <c r="I39" s="310"/>
    </row>
    <row r="40" s="163" customFormat="1" ht="12.75" spans="1:9">
      <c r="A40" s="281"/>
      <c r="B40" s="282"/>
      <c r="C40" s="282"/>
      <c r="D40" s="277"/>
      <c r="E40" s="278"/>
      <c r="F40" s="279"/>
      <c r="G40" s="280"/>
      <c r="H40" s="280"/>
      <c r="I40" s="310"/>
    </row>
    <row r="41" s="163" customFormat="1" ht="12.75" spans="1:9">
      <c r="A41" s="283"/>
      <c r="B41" s="284"/>
      <c r="C41" s="284"/>
      <c r="D41" s="277"/>
      <c r="E41" s="285"/>
      <c r="F41" s="285"/>
      <c r="G41" s="285"/>
      <c r="H41" s="285"/>
      <c r="I41" s="310"/>
    </row>
    <row r="42" s="163" customFormat="1" ht="12.75" spans="1:9">
      <c r="A42" s="281" t="s">
        <v>198</v>
      </c>
      <c r="B42" s="282"/>
      <c r="C42" s="282"/>
      <c r="D42" s="277"/>
      <c r="E42" s="286" t="s">
        <v>199</v>
      </c>
      <c r="F42" s="286"/>
      <c r="G42" s="286"/>
      <c r="H42" s="286"/>
      <c r="I42" s="310"/>
    </row>
    <row r="43" s="163" customFormat="1" ht="12.75" spans="1:9">
      <c r="A43" s="281" t="s">
        <v>99</v>
      </c>
      <c r="B43" s="282"/>
      <c r="C43" s="282"/>
      <c r="D43" s="277"/>
      <c r="E43" s="286" t="s">
        <v>100</v>
      </c>
      <c r="F43" s="286"/>
      <c r="G43" s="286"/>
      <c r="H43" s="286"/>
      <c r="I43" s="310"/>
    </row>
    <row r="44" s="163" customFormat="1" ht="12.75" spans="1:9">
      <c r="A44" s="281" t="s">
        <v>200</v>
      </c>
      <c r="B44" s="282"/>
      <c r="C44" s="282"/>
      <c r="D44" s="277"/>
      <c r="E44" s="286" t="s">
        <v>201</v>
      </c>
      <c r="F44" s="286"/>
      <c r="G44" s="286"/>
      <c r="H44" s="286"/>
      <c r="I44" s="310"/>
    </row>
    <row r="45" s="163" customFormat="1" ht="12.75" spans="1:9">
      <c r="A45" s="275"/>
      <c r="B45" s="276"/>
      <c r="C45" s="276"/>
      <c r="D45" s="277"/>
      <c r="E45" s="278"/>
      <c r="F45" s="279"/>
      <c r="G45" s="280"/>
      <c r="H45" s="280"/>
      <c r="I45" s="310"/>
    </row>
    <row r="46" s="163" customFormat="1" ht="13.5" spans="1:9">
      <c r="A46" s="287"/>
      <c r="B46" s="288"/>
      <c r="C46" s="288"/>
      <c r="D46" s="289"/>
      <c r="E46" s="290"/>
      <c r="F46" s="291"/>
      <c r="G46" s="292"/>
      <c r="H46" s="292"/>
      <c r="I46" s="311"/>
    </row>
  </sheetData>
  <mergeCells count="28">
    <mergeCell ref="A1:I1"/>
    <mergeCell ref="A2:I2"/>
    <mergeCell ref="D3:I3"/>
    <mergeCell ref="A5:I5"/>
    <mergeCell ref="A7:I7"/>
    <mergeCell ref="A8:G8"/>
    <mergeCell ref="H8:I8"/>
    <mergeCell ref="A9:G9"/>
    <mergeCell ref="A36:D36"/>
    <mergeCell ref="E36:H36"/>
    <mergeCell ref="A39:C39"/>
    <mergeCell ref="A41:C41"/>
    <mergeCell ref="E41:H41"/>
    <mergeCell ref="A42:C42"/>
    <mergeCell ref="E42:H42"/>
    <mergeCell ref="A43:C43"/>
    <mergeCell ref="E43:H43"/>
    <mergeCell ref="A44:C44"/>
    <mergeCell ref="E44:H4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rintOptions horizontalCentered="1"/>
  <pageMargins left="0.511805555555556" right="0.511805555555556" top="0.786805555555556" bottom="0.786805555555556" header="0.313888888888889" footer="0.313888888888889"/>
  <pageSetup paperSize="9" scale="55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5"/>
  <sheetViews>
    <sheetView workbookViewId="0">
      <selection activeCell="F21" sqref="F21"/>
    </sheetView>
  </sheetViews>
  <sheetFormatPr defaultColWidth="9.14285714285714" defaultRowHeight="12.75" outlineLevelCol="7"/>
  <cols>
    <col min="1" max="1" width="58" style="102" customWidth="1"/>
    <col min="2" max="2" width="9.14285714285714" style="102" customWidth="1"/>
    <col min="3" max="3" width="18.1428571428571" style="102" customWidth="1"/>
    <col min="4" max="4" width="12.2857142857143" style="102" hidden="1" customWidth="1"/>
    <col min="5" max="16384" width="9.14285714285714" style="102"/>
  </cols>
  <sheetData>
    <row r="2" s="102" customFormat="1" spans="1:4">
      <c r="A2" s="103"/>
      <c r="B2" s="104"/>
      <c r="C2" s="104"/>
      <c r="D2" s="105"/>
    </row>
    <row r="3" s="102" customFormat="1" ht="15.75" spans="1:4">
      <c r="A3" s="106" t="s">
        <v>0</v>
      </c>
      <c r="B3" s="107"/>
      <c r="C3" s="107"/>
      <c r="D3" s="108"/>
    </row>
    <row r="4" s="102" customFormat="1" ht="15.75" spans="1:4">
      <c r="A4" s="109" t="s">
        <v>1</v>
      </c>
      <c r="B4" s="110"/>
      <c r="C4" s="110"/>
      <c r="D4" s="111"/>
    </row>
    <row r="5" s="102" customFormat="1" ht="15.75" spans="1:4">
      <c r="A5" s="112" t="s">
        <v>202</v>
      </c>
      <c r="B5" s="113"/>
      <c r="C5" s="113"/>
      <c r="D5" s="114"/>
    </row>
    <row r="6" s="102" customFormat="1" ht="18.75" spans="1:4">
      <c r="A6" s="115"/>
      <c r="B6" s="116"/>
      <c r="C6" s="116"/>
      <c r="D6" s="117"/>
    </row>
    <row r="7" s="102" customFormat="1" ht="15.75" spans="1:4">
      <c r="A7" s="118" t="s">
        <v>203</v>
      </c>
      <c r="B7" s="119"/>
      <c r="C7" s="120"/>
      <c r="D7" s="121"/>
    </row>
    <row r="8" s="102" customFormat="1" ht="15.75" spans="1:4">
      <c r="A8" s="122" t="s">
        <v>204</v>
      </c>
      <c r="B8" s="123"/>
      <c r="C8" s="120"/>
      <c r="D8" s="121"/>
    </row>
    <row r="9" s="102" customFormat="1" spans="1:4">
      <c r="A9" s="124" t="s">
        <v>83</v>
      </c>
      <c r="B9" s="125"/>
      <c r="C9" s="125"/>
      <c r="D9" s="126"/>
    </row>
    <row r="10" s="102" customFormat="1" ht="15.75" spans="1:4">
      <c r="A10" s="127" t="s">
        <v>205</v>
      </c>
      <c r="B10" s="127"/>
      <c r="C10" s="128" t="s">
        <v>206</v>
      </c>
      <c r="D10" s="128"/>
    </row>
    <row r="11" s="102" customFormat="1" spans="1:4">
      <c r="A11" s="129" t="s">
        <v>207</v>
      </c>
      <c r="B11" s="130" t="s">
        <v>208</v>
      </c>
      <c r="C11" s="131">
        <v>0.0385</v>
      </c>
      <c r="D11" s="131"/>
    </row>
    <row r="12" s="102" customFormat="1" spans="1:4">
      <c r="A12" s="129" t="s">
        <v>209</v>
      </c>
      <c r="B12" s="130" t="s">
        <v>210</v>
      </c>
      <c r="C12" s="131">
        <v>0.0126</v>
      </c>
      <c r="D12" s="131"/>
    </row>
    <row r="13" s="102" customFormat="1" spans="1:4">
      <c r="A13" s="129" t="s">
        <v>211</v>
      </c>
      <c r="B13" s="130" t="s">
        <v>212</v>
      </c>
      <c r="C13" s="131">
        <v>0.0162</v>
      </c>
      <c r="D13" s="131"/>
    </row>
    <row r="14" s="102" customFormat="1" spans="1:4">
      <c r="A14" s="129" t="s">
        <v>213</v>
      </c>
      <c r="B14" s="130" t="s">
        <v>214</v>
      </c>
      <c r="C14" s="131">
        <v>0.0182</v>
      </c>
      <c r="D14" s="131"/>
    </row>
    <row r="15" s="102" customFormat="1" spans="1:4">
      <c r="A15" s="129" t="s">
        <v>215</v>
      </c>
      <c r="B15" s="130" t="s">
        <v>216</v>
      </c>
      <c r="C15" s="131">
        <v>0.1162</v>
      </c>
      <c r="D15" s="131"/>
    </row>
    <row r="16" s="102" customFormat="1" spans="1:4">
      <c r="A16" s="132" t="s">
        <v>217</v>
      </c>
      <c r="B16" s="130" t="s">
        <v>218</v>
      </c>
      <c r="C16" s="131">
        <v>0.0865</v>
      </c>
      <c r="D16" s="131"/>
    </row>
    <row r="17" s="102" customFormat="1" spans="1:4">
      <c r="A17" s="132"/>
      <c r="B17" s="130"/>
      <c r="C17" s="131"/>
      <c r="D17" s="131"/>
    </row>
    <row r="18" s="102" customFormat="1" spans="1:4">
      <c r="A18" s="133"/>
      <c r="B18" s="134"/>
      <c r="C18" s="135"/>
      <c r="D18" s="136"/>
    </row>
    <row r="19" s="102" customFormat="1" spans="1:4">
      <c r="A19" s="137" t="s">
        <v>219</v>
      </c>
      <c r="B19" s="138"/>
      <c r="C19" s="139">
        <f>SUM(C11:C17)*100</f>
        <v>28.82</v>
      </c>
      <c r="D19" s="140">
        <f>SUM(C19)</f>
        <v>28.82</v>
      </c>
    </row>
    <row r="20" s="102" customFormat="1" ht="20.25" spans="1:4">
      <c r="A20" s="141"/>
      <c r="B20" s="142"/>
      <c r="C20" s="143"/>
      <c r="D20" s="144"/>
    </row>
    <row r="21" s="102" customFormat="1" ht="15.75" spans="1:4">
      <c r="A21" s="145" t="s">
        <v>220</v>
      </c>
      <c r="B21" s="146"/>
      <c r="C21" s="146"/>
      <c r="D21" s="147"/>
    </row>
    <row r="22" s="102" customFormat="1" ht="15.75" spans="1:4">
      <c r="A22" s="148"/>
      <c r="B22" s="149"/>
      <c r="C22" s="149"/>
      <c r="D22" s="150"/>
    </row>
    <row r="23" s="102" customFormat="1" ht="15.75" spans="1:4">
      <c r="A23" s="148"/>
      <c r="B23" s="149"/>
      <c r="C23" s="149"/>
      <c r="D23" s="150"/>
    </row>
    <row r="24" s="102" customFormat="1" ht="15.75" spans="1:4">
      <c r="A24" s="148"/>
      <c r="B24" s="149"/>
      <c r="C24" s="149"/>
      <c r="D24" s="150"/>
    </row>
    <row r="25" s="102" customFormat="1" ht="15.75" spans="1:4">
      <c r="A25" s="148"/>
      <c r="B25" s="149"/>
      <c r="C25" s="149"/>
      <c r="D25" s="150"/>
    </row>
    <row r="26" s="102" customFormat="1" spans="1:4">
      <c r="A26" s="151"/>
      <c r="B26" s="152"/>
      <c r="C26" s="152"/>
      <c r="D26" s="153"/>
    </row>
    <row r="27" s="102" customFormat="1" spans="1:4">
      <c r="A27" s="103"/>
      <c r="B27" s="104"/>
      <c r="C27" s="105"/>
      <c r="D27" s="154"/>
    </row>
    <row r="28" s="102" customFormat="1" spans="1:4">
      <c r="A28" s="155"/>
      <c r="B28" s="156"/>
      <c r="C28" s="154"/>
      <c r="D28" s="154"/>
    </row>
    <row r="29" s="102" customFormat="1" spans="1:4">
      <c r="A29" s="157" t="s">
        <v>221</v>
      </c>
      <c r="B29" s="156"/>
      <c r="C29" s="154"/>
      <c r="D29" s="154"/>
    </row>
    <row r="30" s="102" customFormat="1" spans="1:4">
      <c r="A30" s="157" t="s">
        <v>222</v>
      </c>
      <c r="B30" s="156"/>
      <c r="C30" s="154"/>
      <c r="D30" s="154"/>
    </row>
    <row r="31" s="102" customFormat="1" spans="1:4">
      <c r="A31" s="158" t="s">
        <v>223</v>
      </c>
      <c r="B31" s="156"/>
      <c r="C31" s="154"/>
      <c r="D31" s="154"/>
    </row>
    <row r="32" s="102" customFormat="1" spans="1:8">
      <c r="A32" s="157"/>
      <c r="B32" s="156"/>
      <c r="C32" s="154"/>
      <c r="D32" s="154"/>
      <c r="E32" s="102"/>
      <c r="F32" s="102"/>
      <c r="G32" s="102"/>
      <c r="H32" s="159"/>
    </row>
    <row r="33" s="102" customFormat="1" spans="1:4">
      <c r="A33" s="157"/>
      <c r="B33" s="156"/>
      <c r="C33" s="154"/>
      <c r="D33" s="154"/>
    </row>
    <row r="34" s="102" customFormat="1" spans="1:4">
      <c r="A34" s="160"/>
      <c r="B34" s="161"/>
      <c r="C34" s="162"/>
      <c r="D34" s="162"/>
    </row>
    <row r="35" s="102" customFormat="1" spans="1:4">
      <c r="A35" s="159"/>
      <c r="B35" s="159"/>
      <c r="C35" s="159"/>
      <c r="D35" s="159"/>
    </row>
  </sheetData>
  <mergeCells count="18">
    <mergeCell ref="A3:D3"/>
    <mergeCell ref="A4:D4"/>
    <mergeCell ref="A5:D5"/>
    <mergeCell ref="B7:D7"/>
    <mergeCell ref="B8:D8"/>
    <mergeCell ref="A9:D9"/>
    <mergeCell ref="A10:B10"/>
    <mergeCell ref="C10:D10"/>
    <mergeCell ref="C11:D11"/>
    <mergeCell ref="C12:D12"/>
    <mergeCell ref="C13:D13"/>
    <mergeCell ref="C14:D14"/>
    <mergeCell ref="C15:D15"/>
    <mergeCell ref="C16:D16"/>
    <mergeCell ref="C17:D17"/>
    <mergeCell ref="A19:B19"/>
    <mergeCell ref="A21:D21"/>
    <mergeCell ref="B16:B17"/>
  </mergeCells>
  <conditionalFormatting sqref="C11:C17">
    <cfRule type="expression" dxfId="0" priority="2" stopIfTrue="1">
      <formula>AND(OR(#REF!="COMPOSICAO",#REF!="INSUMO",#REF!&lt;&gt;""),#REF!&lt;&gt;"")</formula>
    </cfRule>
    <cfRule type="expression" dxfId="1" priority="1" stopIfTrue="1">
      <formula>AND(#REF!&lt;&gt;"COMPOSICAO",#REF!&lt;&gt;"INSUMO",#REF!&lt;&gt;"")</formula>
    </cfRule>
  </conditionalFormatting>
  <conditionalFormatting sqref="C19:C20">
    <cfRule type="expression" dxfId="0" priority="4" stopIfTrue="1">
      <formula>AND(OR(#REF!="COMPOSICAO",#REF!="INSUMO",#REF!&lt;&gt;""),#REF!&lt;&gt;"")</formula>
    </cfRule>
    <cfRule type="expression" dxfId="1" priority="3" stopIfTrue="1">
      <formula>AND(#REF!&lt;&gt;"COMPOSICAO",#REF!&lt;&gt;"INSUMO",#REF!&lt;&gt;"")</formula>
    </cfRule>
  </conditionalFormatting>
  <pageMargins left="0.75" right="0.75" top="1" bottom="1" header="0.511805555555556" footer="0.511805555555556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1"/>
  <sheetViews>
    <sheetView tabSelected="1" workbookViewId="0">
      <selection activeCell="A1" sqref="$A1:$XFD1048576"/>
    </sheetView>
  </sheetViews>
  <sheetFormatPr defaultColWidth="9.14285714285714" defaultRowHeight="12.75"/>
  <cols>
    <col min="1" max="1" width="21.2857142857143" style="1" customWidth="1"/>
    <col min="2" max="2" width="0.857142857142857" style="3" customWidth="1"/>
    <col min="3" max="4" width="9.14285714285714" style="3"/>
    <col min="5" max="5" width="12.4285714285714" style="3" customWidth="1"/>
    <col min="6" max="6" width="9.14285714285714" style="3"/>
    <col min="7" max="7" width="18.1428571428571" style="3" customWidth="1"/>
    <col min="8" max="8" width="19.5714285714286" style="3" customWidth="1"/>
    <col min="9" max="9" width="9.71428571428571" style="1" customWidth="1"/>
    <col min="10" max="10" width="11.8571428571429" style="1" customWidth="1"/>
    <col min="11" max="11" width="14.2857142857143" style="1" customWidth="1"/>
    <col min="12" max="12" width="15.8571428571429" style="1" customWidth="1"/>
    <col min="13" max="16384" width="9.14285714285714" style="1"/>
  </cols>
  <sheetData>
    <row r="1" s="1" customFormat="1" ht="15" spans="1:12">
      <c r="A1" s="4"/>
      <c r="B1" s="5"/>
      <c r="C1" s="6"/>
      <c r="D1" s="6"/>
      <c r="E1" s="6"/>
      <c r="F1" s="6"/>
      <c r="G1" s="6"/>
      <c r="H1" s="6"/>
      <c r="I1" s="50"/>
      <c r="J1" s="50"/>
      <c r="K1" s="50"/>
      <c r="L1" s="51"/>
    </row>
    <row r="2" s="1" customFormat="1" ht="15" spans="1:12">
      <c r="A2" s="7"/>
      <c r="B2" s="8"/>
      <c r="C2" s="9" t="s">
        <v>0</v>
      </c>
      <c r="D2" s="9"/>
      <c r="E2" s="9"/>
      <c r="F2" s="9"/>
      <c r="G2" s="9"/>
      <c r="H2" s="9"/>
      <c r="I2" s="9"/>
      <c r="J2" s="9"/>
      <c r="K2" s="9"/>
      <c r="L2" s="52"/>
    </row>
    <row r="3" s="1" customFormat="1" ht="15" spans="1:12">
      <c r="A3" s="10"/>
      <c r="B3" s="11"/>
      <c r="C3" s="9"/>
      <c r="D3" s="9"/>
      <c r="E3" s="9"/>
      <c r="F3" s="9"/>
      <c r="G3" s="9"/>
      <c r="H3" s="9"/>
      <c r="I3" s="9"/>
      <c r="J3" s="9"/>
      <c r="K3" s="9"/>
      <c r="L3" s="52"/>
    </row>
    <row r="4" s="1" customFormat="1" ht="15" spans="1:12">
      <c r="A4" s="10"/>
      <c r="B4" s="11"/>
      <c r="C4" s="9"/>
      <c r="D4" s="9"/>
      <c r="E4" s="9"/>
      <c r="F4" s="9"/>
      <c r="G4" s="9"/>
      <c r="H4" s="9"/>
      <c r="I4" s="9"/>
      <c r="J4" s="9"/>
      <c r="K4" s="9"/>
      <c r="L4" s="53"/>
    </row>
    <row r="5" s="1" customFormat="1" ht="15" spans="1:12">
      <c r="A5" s="10"/>
      <c r="B5" s="11"/>
      <c r="C5" s="9" t="s">
        <v>1</v>
      </c>
      <c r="D5" s="9"/>
      <c r="E5" s="9"/>
      <c r="F5" s="9"/>
      <c r="G5" s="9"/>
      <c r="H5" s="9"/>
      <c r="I5" s="9"/>
      <c r="J5" s="9"/>
      <c r="K5" s="9"/>
      <c r="L5" s="53"/>
    </row>
    <row r="6" s="1" customFormat="1" ht="15" spans="1:12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53"/>
    </row>
    <row r="7" s="1" customFormat="1" ht="26.25" spans="1:12">
      <c r="A7" s="10"/>
      <c r="B7" s="11"/>
      <c r="C7" s="12" t="s">
        <v>224</v>
      </c>
      <c r="D7" s="12"/>
      <c r="E7" s="12"/>
      <c r="F7" s="12"/>
      <c r="G7" s="12"/>
      <c r="H7" s="12"/>
      <c r="I7" s="12"/>
      <c r="J7" s="12"/>
      <c r="K7" s="12"/>
      <c r="L7" s="53"/>
    </row>
    <row r="8" s="1" customFormat="1" ht="15" spans="1:12">
      <c r="A8" s="10"/>
      <c r="B8" s="11"/>
      <c r="C8" s="11"/>
      <c r="D8" s="11"/>
      <c r="E8" s="13"/>
      <c r="F8" s="13"/>
      <c r="G8" s="13"/>
      <c r="H8" s="13"/>
      <c r="I8" s="54"/>
      <c r="J8" s="55"/>
      <c r="K8" s="55"/>
      <c r="L8" s="53"/>
    </row>
    <row r="9" s="1" customFormat="1" ht="17.25" customHeight="1" spans="2:8">
      <c r="B9" s="3"/>
      <c r="C9" s="3"/>
      <c r="D9" s="3"/>
      <c r="E9" s="3"/>
      <c r="F9" s="3"/>
      <c r="G9" s="3"/>
      <c r="H9" s="3"/>
    </row>
    <row r="10" s="1" customFormat="1" ht="36" customHeight="1" spans="1:12">
      <c r="A10" s="14" t="s">
        <v>225</v>
      </c>
      <c r="B10" s="15" t="s">
        <v>226</v>
      </c>
      <c r="C10" s="16"/>
      <c r="D10" s="16"/>
      <c r="E10" s="16"/>
      <c r="F10" s="16"/>
      <c r="G10" s="16"/>
      <c r="H10" s="16"/>
      <c r="I10" s="16"/>
      <c r="J10" s="16"/>
      <c r="K10" s="56"/>
      <c r="L10" s="14" t="s">
        <v>227</v>
      </c>
    </row>
    <row r="11" s="1" customFormat="1" spans="1:12">
      <c r="A11" s="17" t="s">
        <v>228</v>
      </c>
      <c r="B11" s="18" t="s">
        <v>229</v>
      </c>
      <c r="C11" s="19"/>
      <c r="D11" s="19"/>
      <c r="E11" s="19"/>
      <c r="F11" s="19"/>
      <c r="G11" s="19"/>
      <c r="H11" s="20"/>
      <c r="I11" s="57" t="s">
        <v>230</v>
      </c>
      <c r="J11" s="57" t="s">
        <v>231</v>
      </c>
      <c r="K11" s="57" t="s">
        <v>232</v>
      </c>
      <c r="L11" s="58" t="s">
        <v>233</v>
      </c>
    </row>
    <row r="12" s="1" customFormat="1" ht="27" customHeight="1" spans="1:12">
      <c r="A12" s="21" t="s">
        <v>234</v>
      </c>
      <c r="B12" s="22" t="s">
        <v>235</v>
      </c>
      <c r="C12" s="22"/>
      <c r="D12" s="22"/>
      <c r="E12" s="22"/>
      <c r="F12" s="22"/>
      <c r="G12" s="22"/>
      <c r="H12" s="22"/>
      <c r="I12" s="59" t="s">
        <v>236</v>
      </c>
      <c r="J12" s="60">
        <v>20.5</v>
      </c>
      <c r="K12" s="61">
        <v>0.44</v>
      </c>
      <c r="L12" s="62">
        <f t="shared" ref="L12:L18" si="0">ROUND(J12*K12,2)</f>
        <v>9.02</v>
      </c>
    </row>
    <row r="13" s="1" customFormat="1" ht="35.25" customHeight="1" spans="1:12">
      <c r="A13" s="21" t="s">
        <v>237</v>
      </c>
      <c r="B13" s="22" t="s">
        <v>238</v>
      </c>
      <c r="C13" s="22"/>
      <c r="D13" s="22"/>
      <c r="E13" s="22"/>
      <c r="F13" s="22"/>
      <c r="G13" s="22"/>
      <c r="H13" s="22"/>
      <c r="I13" s="59" t="s">
        <v>239</v>
      </c>
      <c r="J13" s="60">
        <v>0.05</v>
      </c>
      <c r="K13" s="61">
        <v>79.5</v>
      </c>
      <c r="L13" s="62">
        <f t="shared" si="0"/>
        <v>3.98</v>
      </c>
    </row>
    <row r="14" s="1" customFormat="1" ht="24" spans="1:12">
      <c r="A14" s="23" t="s">
        <v>240</v>
      </c>
      <c r="B14" s="24" t="s">
        <v>241</v>
      </c>
      <c r="C14" s="24"/>
      <c r="D14" s="24"/>
      <c r="E14" s="24"/>
      <c r="F14" s="24"/>
      <c r="G14" s="24"/>
      <c r="H14" s="24"/>
      <c r="I14" s="63" t="s">
        <v>242</v>
      </c>
      <c r="J14" s="64">
        <v>0.2</v>
      </c>
      <c r="K14" s="65">
        <v>3.21</v>
      </c>
      <c r="L14" s="66">
        <f t="shared" si="0"/>
        <v>0.64</v>
      </c>
    </row>
    <row r="15" s="1" customFormat="1" ht="24" spans="1:12">
      <c r="A15" s="23" t="s">
        <v>243</v>
      </c>
      <c r="B15" s="25" t="s">
        <v>244</v>
      </c>
      <c r="C15" s="25"/>
      <c r="D15" s="25"/>
      <c r="E15" s="25"/>
      <c r="F15" s="25"/>
      <c r="G15" s="25"/>
      <c r="H15" s="25"/>
      <c r="I15" s="63" t="s">
        <v>227</v>
      </c>
      <c r="J15" s="64">
        <v>1.07</v>
      </c>
      <c r="K15" s="65">
        <v>18.88</v>
      </c>
      <c r="L15" s="66">
        <f t="shared" si="0"/>
        <v>20.2</v>
      </c>
    </row>
    <row r="16" s="1" customFormat="1" spans="1:12">
      <c r="A16" s="23" t="s">
        <v>245</v>
      </c>
      <c r="B16" s="26" t="s">
        <v>246</v>
      </c>
      <c r="C16" s="26"/>
      <c r="D16" s="26"/>
      <c r="E16" s="26"/>
      <c r="F16" s="26"/>
      <c r="G16" s="26"/>
      <c r="H16" s="26"/>
      <c r="I16" s="67" t="s">
        <v>247</v>
      </c>
      <c r="J16" s="64">
        <v>0.73</v>
      </c>
      <c r="K16" s="65">
        <v>5.31</v>
      </c>
      <c r="L16" s="66">
        <f t="shared" si="0"/>
        <v>3.88</v>
      </c>
    </row>
    <row r="17" s="1" customFormat="1" ht="24" spans="1:12">
      <c r="A17" s="27" t="s">
        <v>248</v>
      </c>
      <c r="B17" s="26" t="s">
        <v>249</v>
      </c>
      <c r="C17" s="26"/>
      <c r="D17" s="26"/>
      <c r="E17" s="26"/>
      <c r="F17" s="26"/>
      <c r="G17" s="26"/>
      <c r="H17" s="26"/>
      <c r="I17" s="67" t="s">
        <v>250</v>
      </c>
      <c r="J17" s="64">
        <v>0.3</v>
      </c>
      <c r="K17" s="65">
        <v>13.1</v>
      </c>
      <c r="L17" s="66">
        <f t="shared" si="0"/>
        <v>3.93</v>
      </c>
    </row>
    <row r="18" s="1" customFormat="1" ht="24" spans="1:12">
      <c r="A18" s="23" t="s">
        <v>251</v>
      </c>
      <c r="B18" s="26" t="s">
        <v>252</v>
      </c>
      <c r="C18" s="26"/>
      <c r="D18" s="26"/>
      <c r="E18" s="26"/>
      <c r="F18" s="26"/>
      <c r="G18" s="26"/>
      <c r="H18" s="26"/>
      <c r="I18" s="67" t="s">
        <v>250</v>
      </c>
      <c r="J18" s="64">
        <v>0.8</v>
      </c>
      <c r="K18" s="65">
        <v>9.85</v>
      </c>
      <c r="L18" s="66">
        <f t="shared" si="0"/>
        <v>7.88</v>
      </c>
    </row>
    <row r="19" s="1" customFormat="1" spans="1:12">
      <c r="A19" s="28" t="s">
        <v>15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5">
        <f>SUM(L12:L18)</f>
        <v>49.53</v>
      </c>
    </row>
    <row r="20" s="1" customFormat="1" spans="1:12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68"/>
    </row>
    <row r="21" s="1" customFormat="1" spans="1:1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69"/>
    </row>
    <row r="22" s="1" customFormat="1" spans="1:12">
      <c r="A22" s="31"/>
      <c r="B22" s="32"/>
      <c r="C22" s="32"/>
      <c r="D22" s="32"/>
      <c r="E22" s="32"/>
      <c r="F22" s="32"/>
      <c r="G22" s="32"/>
      <c r="H22" s="32"/>
      <c r="I22" s="70" t="s">
        <v>253</v>
      </c>
      <c r="J22" s="71"/>
      <c r="K22" s="72"/>
      <c r="L22" s="69"/>
    </row>
    <row r="23" s="1" customFormat="1" spans="1:12">
      <c r="A23" s="31"/>
      <c r="B23" s="32"/>
      <c r="C23" s="32"/>
      <c r="D23" s="32"/>
      <c r="E23" s="32"/>
      <c r="F23" s="32"/>
      <c r="G23" s="32"/>
      <c r="H23" s="32"/>
      <c r="I23" s="73" t="s">
        <v>254</v>
      </c>
      <c r="J23" s="74"/>
      <c r="K23" s="74"/>
      <c r="L23" s="69"/>
    </row>
    <row r="24" s="1" customFormat="1" spans="1:12">
      <c r="A24" s="31"/>
      <c r="B24" s="32"/>
      <c r="C24" s="32"/>
      <c r="D24" s="32"/>
      <c r="E24" s="32"/>
      <c r="F24" s="32"/>
      <c r="G24" s="32"/>
      <c r="H24" s="32"/>
      <c r="I24" s="73" t="s">
        <v>255</v>
      </c>
      <c r="J24" s="74"/>
      <c r="K24" s="75"/>
      <c r="L24" s="69"/>
    </row>
    <row r="25" s="1" customFormat="1" spans="1:12">
      <c r="A25" s="33"/>
      <c r="B25" s="34"/>
      <c r="C25" s="34"/>
      <c r="D25" s="34"/>
      <c r="E25" s="34"/>
      <c r="F25" s="34"/>
      <c r="G25" s="34"/>
      <c r="H25" s="34"/>
      <c r="I25" s="76"/>
      <c r="J25" s="72"/>
      <c r="K25" s="71"/>
      <c r="L25" s="77"/>
    </row>
    <row r="26" s="1" customFormat="1" customHeight="1" spans="1:12">
      <c r="A26" s="35"/>
      <c r="B26" s="36"/>
      <c r="C26" s="37"/>
      <c r="D26" s="37"/>
      <c r="E26" s="37"/>
      <c r="F26" s="37"/>
      <c r="G26" s="37"/>
      <c r="H26" s="37"/>
      <c r="I26" s="37"/>
      <c r="J26" s="37"/>
      <c r="K26" s="78"/>
      <c r="L26" s="35"/>
    </row>
    <row r="27" s="1" customFormat="1" spans="1:12">
      <c r="A27" s="38"/>
      <c r="B27" s="39"/>
      <c r="C27" s="39"/>
      <c r="D27" s="39"/>
      <c r="E27" s="39"/>
      <c r="F27" s="39"/>
      <c r="G27" s="39"/>
      <c r="H27" s="39"/>
      <c r="I27" s="79"/>
      <c r="J27" s="45"/>
      <c r="K27" s="45"/>
      <c r="L27" s="45"/>
    </row>
    <row r="28" s="1" customFormat="1" spans="1:12">
      <c r="A28" s="40"/>
      <c r="B28" s="41"/>
      <c r="C28" s="41"/>
      <c r="D28" s="41"/>
      <c r="E28" s="41"/>
      <c r="F28" s="41"/>
      <c r="G28" s="41"/>
      <c r="H28" s="41"/>
      <c r="I28" s="80"/>
      <c r="J28" s="81"/>
      <c r="K28" s="82"/>
      <c r="L28" s="83"/>
    </row>
    <row r="29" s="1" customFormat="1" ht="20.25" customHeight="1" spans="1:12">
      <c r="A29" s="40"/>
      <c r="B29" s="41"/>
      <c r="C29" s="41"/>
      <c r="D29" s="41"/>
      <c r="E29" s="41"/>
      <c r="F29" s="41"/>
      <c r="G29" s="41"/>
      <c r="H29" s="41"/>
      <c r="I29" s="80"/>
      <c r="J29" s="81"/>
      <c r="K29" s="82"/>
      <c r="L29" s="83"/>
    </row>
    <row r="30" s="1" customFormat="1" spans="1: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5"/>
    </row>
    <row r="31" s="1" customFormat="1" spans="1:17">
      <c r="A31" s="43"/>
      <c r="B31" s="44"/>
      <c r="C31" s="44"/>
      <c r="D31" s="44"/>
      <c r="E31" s="44"/>
      <c r="F31" s="44"/>
      <c r="G31" s="44"/>
      <c r="H31" s="44"/>
      <c r="I31" s="43"/>
      <c r="J31" s="43"/>
      <c r="K31" s="43"/>
      <c r="L31" s="43"/>
      <c r="M31" s="2"/>
      <c r="N31" s="2"/>
      <c r="O31" s="2"/>
      <c r="P31" s="2"/>
      <c r="Q31" s="2"/>
    </row>
    <row r="32" s="2" customFormat="1" spans="1:12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5"/>
    </row>
    <row r="33" s="2" customFormat="1" spans="1:12">
      <c r="A33" s="38"/>
      <c r="B33" s="39"/>
      <c r="C33" s="39"/>
      <c r="D33" s="39"/>
      <c r="E33" s="39"/>
      <c r="F33" s="39"/>
      <c r="G33" s="39"/>
      <c r="H33" s="39"/>
      <c r="I33" s="79"/>
      <c r="J33" s="45"/>
      <c r="K33" s="45"/>
      <c r="L33" s="45"/>
    </row>
    <row r="34" s="2" customFormat="1" spans="1:12">
      <c r="A34" s="40"/>
      <c r="B34" s="41"/>
      <c r="C34" s="41"/>
      <c r="D34" s="41"/>
      <c r="E34" s="41"/>
      <c r="F34" s="41"/>
      <c r="G34" s="41"/>
      <c r="H34" s="41"/>
      <c r="I34" s="80"/>
      <c r="J34" s="81"/>
      <c r="K34" s="82"/>
      <c r="L34" s="83"/>
    </row>
    <row r="35" s="2" customFormat="1" spans="1:1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5"/>
    </row>
    <row r="36" s="1" customFormat="1" spans="2:8">
      <c r="B36" s="3"/>
      <c r="C36" s="3"/>
      <c r="D36" s="3"/>
      <c r="E36" s="3"/>
      <c r="F36" s="3"/>
      <c r="G36" s="3"/>
      <c r="H36" s="3"/>
    </row>
    <row r="37" s="1" customFormat="1" customHeight="1" spans="1:12">
      <c r="A37" s="45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84"/>
    </row>
    <row r="38" s="1" customFormat="1" spans="1:12">
      <c r="A38" s="17"/>
      <c r="B38" s="48"/>
      <c r="C38" s="48"/>
      <c r="D38" s="48"/>
      <c r="E38" s="48"/>
      <c r="F38" s="48"/>
      <c r="G38" s="48"/>
      <c r="H38" s="48"/>
      <c r="I38" s="85"/>
      <c r="J38" s="85"/>
      <c r="K38" s="85"/>
      <c r="L38" s="85"/>
    </row>
    <row r="39" s="1" customFormat="1" spans="1:12">
      <c r="A39" s="23"/>
      <c r="B39" s="26"/>
      <c r="C39" s="26"/>
      <c r="D39" s="26"/>
      <c r="E39" s="26"/>
      <c r="F39" s="26"/>
      <c r="G39" s="26"/>
      <c r="H39" s="26"/>
      <c r="I39" s="67"/>
      <c r="J39" s="86"/>
      <c r="K39" s="65"/>
      <c r="L39" s="65"/>
    </row>
    <row r="40" s="1" customFormat="1" spans="1:1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5"/>
    </row>
    <row r="41" s="1" customFormat="1" spans="2:8">
      <c r="B41" s="3"/>
      <c r="C41" s="3"/>
      <c r="D41" s="3"/>
      <c r="E41" s="3"/>
      <c r="F41" s="3"/>
      <c r="G41" s="3"/>
      <c r="H41" s="3"/>
    </row>
    <row r="42" s="1" customFormat="1" customHeight="1" spans="1:12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5"/>
    </row>
    <row r="43" s="1" customFormat="1" spans="1:12">
      <c r="A43" s="38"/>
      <c r="B43" s="39"/>
      <c r="C43" s="39"/>
      <c r="D43" s="39"/>
      <c r="E43" s="39"/>
      <c r="F43" s="39"/>
      <c r="G43" s="39"/>
      <c r="H43" s="39"/>
      <c r="I43" s="79"/>
      <c r="J43" s="45"/>
      <c r="K43" s="45"/>
      <c r="L43" s="45"/>
    </row>
    <row r="44" s="1" customFormat="1" spans="1:12">
      <c r="A44" s="40"/>
      <c r="B44" s="41"/>
      <c r="C44" s="41"/>
      <c r="D44" s="41"/>
      <c r="E44" s="41"/>
      <c r="F44" s="41"/>
      <c r="G44" s="41"/>
      <c r="H44" s="41"/>
      <c r="I44" s="80"/>
      <c r="J44" s="81"/>
      <c r="K44" s="82"/>
      <c r="L44" s="83"/>
    </row>
    <row r="45" s="1" customFormat="1" spans="1:12">
      <c r="A45" s="40"/>
      <c r="B45" s="41"/>
      <c r="C45" s="41"/>
      <c r="D45" s="41"/>
      <c r="E45" s="41"/>
      <c r="F45" s="41"/>
      <c r="G45" s="41"/>
      <c r="H45" s="41"/>
      <c r="I45" s="80"/>
      <c r="J45" s="81"/>
      <c r="K45" s="82"/>
      <c r="L45" s="83"/>
    </row>
    <row r="46" s="1" customFormat="1" spans="1:12">
      <c r="A46" s="40"/>
      <c r="B46" s="41"/>
      <c r="C46" s="41"/>
      <c r="D46" s="41"/>
      <c r="E46" s="41"/>
      <c r="F46" s="41"/>
      <c r="G46" s="41"/>
      <c r="H46" s="41"/>
      <c r="I46" s="80"/>
      <c r="J46" s="81"/>
      <c r="K46" s="82"/>
      <c r="L46" s="83"/>
    </row>
    <row r="47" s="1" customFormat="1" spans="1:12">
      <c r="A47" s="40"/>
      <c r="B47" s="41"/>
      <c r="C47" s="41"/>
      <c r="D47" s="41"/>
      <c r="E47" s="41"/>
      <c r="F47" s="41"/>
      <c r="G47" s="41"/>
      <c r="H47" s="41"/>
      <c r="I47" s="80"/>
      <c r="J47" s="81"/>
      <c r="K47" s="82"/>
      <c r="L47" s="83"/>
    </row>
    <row r="48" s="1" customFormat="1" customHeight="1" spans="1:12">
      <c r="A48" s="40"/>
      <c r="B48" s="41"/>
      <c r="C48" s="41"/>
      <c r="D48" s="41"/>
      <c r="E48" s="41"/>
      <c r="F48" s="41"/>
      <c r="G48" s="41"/>
      <c r="H48" s="41"/>
      <c r="I48" s="80"/>
      <c r="J48" s="81"/>
      <c r="K48" s="82"/>
      <c r="L48" s="83"/>
    </row>
    <row r="49" s="1" customFormat="1" spans="1:1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5"/>
    </row>
    <row r="50" s="1" customFormat="1" spans="2:8">
      <c r="B50" s="3"/>
      <c r="C50" s="3"/>
      <c r="D50" s="3"/>
      <c r="E50" s="3"/>
      <c r="F50" s="3"/>
      <c r="G50" s="3"/>
      <c r="H50" s="3"/>
    </row>
    <row r="51" s="1" customFormat="1" ht="26.25" customHeight="1" spans="1:12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5"/>
    </row>
    <row r="52" s="1" customFormat="1" spans="1:12">
      <c r="A52" s="38"/>
      <c r="B52" s="39"/>
      <c r="C52" s="39"/>
      <c r="D52" s="39"/>
      <c r="E52" s="39"/>
      <c r="F52" s="39"/>
      <c r="G52" s="39"/>
      <c r="H52" s="39"/>
      <c r="I52" s="79"/>
      <c r="J52" s="45"/>
      <c r="K52" s="45"/>
      <c r="L52" s="45"/>
    </row>
    <row r="53" s="1" customFormat="1" spans="1:12">
      <c r="A53" s="40"/>
      <c r="B53" s="41"/>
      <c r="C53" s="41"/>
      <c r="D53" s="41"/>
      <c r="E53" s="41"/>
      <c r="F53" s="41"/>
      <c r="G53" s="41"/>
      <c r="H53" s="41"/>
      <c r="I53" s="80"/>
      <c r="J53" s="81"/>
      <c r="K53" s="82"/>
      <c r="L53" s="83"/>
    </row>
    <row r="54" s="1" customFormat="1" spans="1:12">
      <c r="A54" s="40"/>
      <c r="B54" s="41"/>
      <c r="C54" s="49"/>
      <c r="D54" s="49"/>
      <c r="E54" s="49"/>
      <c r="F54" s="49"/>
      <c r="G54" s="49"/>
      <c r="H54" s="49"/>
      <c r="I54" s="80"/>
      <c r="J54" s="81"/>
      <c r="K54" s="82"/>
      <c r="L54" s="83"/>
    </row>
    <row r="55" s="1" customFormat="1" spans="1:12">
      <c r="A55" s="40"/>
      <c r="B55" s="41"/>
      <c r="C55" s="41"/>
      <c r="D55" s="41"/>
      <c r="E55" s="41"/>
      <c r="F55" s="41"/>
      <c r="G55" s="41"/>
      <c r="H55" s="41"/>
      <c r="I55" s="80"/>
      <c r="J55" s="81"/>
      <c r="K55" s="82"/>
      <c r="L55" s="83"/>
    </row>
    <row r="56" s="1" customFormat="1" spans="1:12">
      <c r="A56" s="40"/>
      <c r="B56" s="41"/>
      <c r="C56" s="41"/>
      <c r="D56" s="41"/>
      <c r="E56" s="41"/>
      <c r="F56" s="41"/>
      <c r="G56" s="41"/>
      <c r="H56" s="41"/>
      <c r="I56" s="80"/>
      <c r="J56" s="81"/>
      <c r="K56" s="82"/>
      <c r="L56" s="83"/>
    </row>
    <row r="57" s="1" customFormat="1" spans="1:12">
      <c r="A57" s="40"/>
      <c r="B57" s="41"/>
      <c r="C57" s="41"/>
      <c r="D57" s="41"/>
      <c r="E57" s="41"/>
      <c r="F57" s="41"/>
      <c r="G57" s="41"/>
      <c r="H57" s="41"/>
      <c r="I57" s="80"/>
      <c r="J57" s="81"/>
      <c r="K57" s="82"/>
      <c r="L57" s="83"/>
    </row>
    <row r="58" s="1" customFormat="1" spans="1:12">
      <c r="A58" s="40"/>
      <c r="B58" s="41"/>
      <c r="C58" s="41"/>
      <c r="D58" s="41"/>
      <c r="E58" s="41"/>
      <c r="F58" s="41"/>
      <c r="G58" s="41"/>
      <c r="H58" s="41"/>
      <c r="I58" s="80"/>
      <c r="J58" s="81"/>
      <c r="K58" s="82"/>
      <c r="L58" s="83"/>
    </row>
    <row r="59" s="1" customFormat="1" spans="1:12">
      <c r="A59" s="40"/>
      <c r="B59" s="41"/>
      <c r="C59" s="41"/>
      <c r="D59" s="41"/>
      <c r="E59" s="41"/>
      <c r="F59" s="41"/>
      <c r="G59" s="41"/>
      <c r="H59" s="41"/>
      <c r="I59" s="80"/>
      <c r="J59" s="81"/>
      <c r="K59" s="82"/>
      <c r="L59" s="83"/>
    </row>
    <row r="60" s="1" customFormat="1" spans="1:12">
      <c r="A60" s="40"/>
      <c r="B60" s="41"/>
      <c r="C60" s="41"/>
      <c r="D60" s="41"/>
      <c r="E60" s="41"/>
      <c r="F60" s="41"/>
      <c r="G60" s="41"/>
      <c r="H60" s="41"/>
      <c r="I60" s="80"/>
      <c r="J60" s="81"/>
      <c r="K60" s="82"/>
      <c r="L60" s="83"/>
    </row>
    <row r="61" s="1" customFormat="1" spans="1:12">
      <c r="A61" s="40"/>
      <c r="B61" s="41"/>
      <c r="C61" s="41"/>
      <c r="D61" s="41"/>
      <c r="E61" s="41"/>
      <c r="F61" s="41"/>
      <c r="G61" s="41"/>
      <c r="H61" s="41"/>
      <c r="I61" s="80"/>
      <c r="J61" s="81"/>
      <c r="K61" s="82"/>
      <c r="L61" s="83"/>
    </row>
    <row r="62" s="1" customFormat="1" spans="1:12">
      <c r="A62" s="40"/>
      <c r="B62" s="41"/>
      <c r="C62" s="41"/>
      <c r="D62" s="41"/>
      <c r="E62" s="41"/>
      <c r="F62" s="41"/>
      <c r="G62" s="41"/>
      <c r="H62" s="41"/>
      <c r="I62" s="80"/>
      <c r="J62" s="81"/>
      <c r="K62" s="82"/>
      <c r="L62" s="83"/>
    </row>
    <row r="63" s="1" customFormat="1" spans="1:12">
      <c r="A63" s="40"/>
      <c r="B63" s="41"/>
      <c r="C63" s="41"/>
      <c r="D63" s="41"/>
      <c r="E63" s="41"/>
      <c r="F63" s="41"/>
      <c r="G63" s="41"/>
      <c r="H63" s="41"/>
      <c r="I63" s="80"/>
      <c r="J63" s="81"/>
      <c r="K63" s="82"/>
      <c r="L63" s="83"/>
    </row>
    <row r="64" s="1" customFormat="1" spans="1:12">
      <c r="A64" s="40"/>
      <c r="B64" s="41"/>
      <c r="C64" s="41"/>
      <c r="D64" s="41"/>
      <c r="E64" s="41"/>
      <c r="F64" s="41"/>
      <c r="G64" s="41"/>
      <c r="H64" s="41"/>
      <c r="I64" s="80"/>
      <c r="J64" s="81"/>
      <c r="K64" s="82"/>
      <c r="L64" s="83"/>
    </row>
    <row r="65" s="1" customFormat="1" spans="1:12">
      <c r="A65" s="40"/>
      <c r="B65" s="41"/>
      <c r="C65" s="41"/>
      <c r="D65" s="41"/>
      <c r="E65" s="41"/>
      <c r="F65" s="41"/>
      <c r="G65" s="41"/>
      <c r="H65" s="41"/>
      <c r="I65" s="80"/>
      <c r="J65" s="81"/>
      <c r="K65" s="82"/>
      <c r="L65" s="83"/>
    </row>
    <row r="66" s="1" customFormat="1" spans="1:12">
      <c r="A66" s="40"/>
      <c r="B66" s="41"/>
      <c r="C66" s="41"/>
      <c r="D66" s="41"/>
      <c r="E66" s="41"/>
      <c r="F66" s="41"/>
      <c r="G66" s="41"/>
      <c r="H66" s="41"/>
      <c r="I66" s="80"/>
      <c r="J66" s="81"/>
      <c r="K66" s="82"/>
      <c r="L66" s="83"/>
    </row>
    <row r="67" s="1" customFormat="1" spans="1:1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93"/>
    </row>
    <row r="68" s="1" customFormat="1" spans="2:8">
      <c r="B68" s="3"/>
      <c r="C68" s="3"/>
      <c r="D68" s="3"/>
      <c r="E68" s="3"/>
      <c r="F68" s="3"/>
      <c r="G68" s="3"/>
      <c r="H68" s="3"/>
    </row>
    <row r="69" s="1" customFormat="1" spans="1:12">
      <c r="A69" s="45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84"/>
    </row>
    <row r="70" s="1" customFormat="1" ht="30" customHeight="1" spans="1:12">
      <c r="A70" s="17"/>
      <c r="B70" s="48"/>
      <c r="C70" s="48"/>
      <c r="D70" s="48"/>
      <c r="E70" s="48"/>
      <c r="F70" s="48"/>
      <c r="G70" s="48"/>
      <c r="H70" s="48"/>
      <c r="I70" s="85"/>
      <c r="J70" s="85"/>
      <c r="K70" s="85"/>
      <c r="L70" s="85"/>
    </row>
    <row r="71" s="2" customFormat="1" spans="1:12">
      <c r="A71" s="40"/>
      <c r="B71" s="41"/>
      <c r="C71" s="41"/>
      <c r="D71" s="41"/>
      <c r="E71" s="41"/>
      <c r="F71" s="41"/>
      <c r="G71" s="41"/>
      <c r="H71" s="41"/>
      <c r="I71" s="80"/>
      <c r="J71" s="94"/>
      <c r="K71" s="82"/>
      <c r="L71" s="83"/>
    </row>
    <row r="72" s="2" customFormat="1" spans="1:12">
      <c r="A72" s="40"/>
      <c r="B72" s="87"/>
      <c r="C72" s="87"/>
      <c r="D72" s="87"/>
      <c r="E72" s="87"/>
      <c r="F72" s="87"/>
      <c r="G72" s="87"/>
      <c r="H72" s="87"/>
      <c r="I72" s="80"/>
      <c r="J72" s="94"/>
      <c r="K72" s="82"/>
      <c r="L72" s="83"/>
    </row>
    <row r="73" s="1" customFormat="1" ht="30" customHeight="1" spans="1:12">
      <c r="A73" s="23"/>
      <c r="B73" s="26"/>
      <c r="C73" s="26"/>
      <c r="D73" s="26"/>
      <c r="E73" s="26"/>
      <c r="F73" s="26"/>
      <c r="G73" s="26"/>
      <c r="H73" s="26"/>
      <c r="I73" s="67"/>
      <c r="J73" s="95"/>
      <c r="K73" s="65"/>
      <c r="L73" s="65"/>
    </row>
    <row r="74" s="1" customFormat="1" ht="30" customHeight="1" spans="1:12">
      <c r="A74" s="23"/>
      <c r="B74" s="26"/>
      <c r="C74" s="26"/>
      <c r="D74" s="26"/>
      <c r="E74" s="26"/>
      <c r="F74" s="26"/>
      <c r="G74" s="26"/>
      <c r="H74" s="26"/>
      <c r="I74" s="67"/>
      <c r="J74" s="95"/>
      <c r="K74" s="65"/>
      <c r="L74" s="65"/>
    </row>
    <row r="75" s="2" customFormat="1" spans="1:1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5"/>
    </row>
    <row r="76" s="1" customFormat="1" spans="2:8">
      <c r="B76" s="3"/>
      <c r="C76" s="3"/>
      <c r="D76" s="3"/>
      <c r="E76" s="3"/>
      <c r="F76" s="3"/>
      <c r="G76" s="3"/>
      <c r="H76" s="3"/>
    </row>
    <row r="77" s="1" customFormat="1" customHeight="1" spans="1:12">
      <c r="A77" s="45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84"/>
    </row>
    <row r="78" s="1" customFormat="1" spans="1:12">
      <c r="A78" s="17"/>
      <c r="B78" s="48"/>
      <c r="C78" s="48"/>
      <c r="D78" s="48"/>
      <c r="E78" s="48"/>
      <c r="F78" s="48"/>
      <c r="G78" s="48"/>
      <c r="H78" s="48"/>
      <c r="I78" s="85"/>
      <c r="J78" s="85"/>
      <c r="K78" s="85"/>
      <c r="L78" s="85"/>
    </row>
    <row r="79" s="1" customFormat="1" spans="1:12">
      <c r="A79" s="23"/>
      <c r="B79" s="26"/>
      <c r="C79" s="26"/>
      <c r="D79" s="26"/>
      <c r="E79" s="26"/>
      <c r="F79" s="26"/>
      <c r="G79" s="26"/>
      <c r="H79" s="26"/>
      <c r="I79" s="67"/>
      <c r="J79" s="86"/>
      <c r="K79" s="65"/>
      <c r="L79" s="65"/>
    </row>
    <row r="80" s="1" customFormat="1" spans="1:1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5"/>
    </row>
    <row r="81" s="1" customFormat="1" spans="2:8">
      <c r="B81" s="3"/>
      <c r="C81" s="3"/>
      <c r="D81" s="3"/>
      <c r="E81" s="3"/>
      <c r="F81" s="3"/>
      <c r="G81" s="3"/>
      <c r="H81" s="3"/>
    </row>
    <row r="82" s="1" customFormat="1" customHeight="1" spans="1:12">
      <c r="A82" s="45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4"/>
    </row>
    <row r="83" s="1" customFormat="1" spans="1:12">
      <c r="A83" s="17"/>
      <c r="B83" s="48"/>
      <c r="C83" s="48"/>
      <c r="D83" s="48"/>
      <c r="E83" s="48"/>
      <c r="F83" s="48"/>
      <c r="G83" s="48"/>
      <c r="H83" s="48"/>
      <c r="I83" s="85"/>
      <c r="J83" s="85"/>
      <c r="K83" s="85"/>
      <c r="L83" s="85"/>
    </row>
    <row r="84" s="1" customFormat="1" spans="1:12">
      <c r="A84" s="23"/>
      <c r="B84" s="89"/>
      <c r="C84" s="89"/>
      <c r="D84" s="89"/>
      <c r="E84" s="89"/>
      <c r="F84" s="89"/>
      <c r="G84" s="89"/>
      <c r="H84" s="89"/>
      <c r="I84" s="67"/>
      <c r="J84" s="96"/>
      <c r="K84" s="65"/>
      <c r="L84" s="65"/>
    </row>
    <row r="85" s="1" customFormat="1" spans="1:12">
      <c r="A85" s="40"/>
      <c r="B85" s="41"/>
      <c r="C85" s="41"/>
      <c r="D85" s="41"/>
      <c r="E85" s="41"/>
      <c r="F85" s="41"/>
      <c r="G85" s="41"/>
      <c r="H85" s="41"/>
      <c r="I85" s="80"/>
      <c r="J85" s="94"/>
      <c r="K85" s="82"/>
      <c r="L85" s="83"/>
    </row>
    <row r="86" s="1" customFormat="1" spans="1:12">
      <c r="A86" s="40"/>
      <c r="B86" s="41"/>
      <c r="C86" s="41"/>
      <c r="D86" s="41"/>
      <c r="E86" s="41"/>
      <c r="F86" s="41"/>
      <c r="G86" s="41"/>
      <c r="H86" s="41"/>
      <c r="I86" s="80"/>
      <c r="J86" s="94"/>
      <c r="K86" s="82"/>
      <c r="L86" s="83"/>
    </row>
    <row r="87" s="1" customFormat="1" spans="1:12">
      <c r="A87" s="40"/>
      <c r="B87" s="41"/>
      <c r="C87" s="41"/>
      <c r="D87" s="41"/>
      <c r="E87" s="41"/>
      <c r="F87" s="41"/>
      <c r="G87" s="41"/>
      <c r="H87" s="41"/>
      <c r="I87" s="80"/>
      <c r="J87" s="94"/>
      <c r="K87" s="82"/>
      <c r="L87" s="83"/>
    </row>
    <row r="88" s="1" customFormat="1" spans="1:12">
      <c r="A88" s="40"/>
      <c r="B88" s="41"/>
      <c r="C88" s="41"/>
      <c r="D88" s="41"/>
      <c r="E88" s="41"/>
      <c r="F88" s="41"/>
      <c r="G88" s="41"/>
      <c r="H88" s="41"/>
      <c r="I88" s="80"/>
      <c r="J88" s="94"/>
      <c r="K88" s="82"/>
      <c r="L88" s="83"/>
    </row>
    <row r="89" s="1" customFormat="1" spans="1:12">
      <c r="A89" s="40"/>
      <c r="B89" s="41"/>
      <c r="C89" s="41"/>
      <c r="D89" s="41"/>
      <c r="E89" s="41"/>
      <c r="F89" s="41"/>
      <c r="G89" s="41"/>
      <c r="H89" s="41"/>
      <c r="I89" s="80"/>
      <c r="J89" s="94"/>
      <c r="K89" s="82"/>
      <c r="L89" s="83"/>
    </row>
    <row r="90" s="1" customFormat="1" spans="1:12">
      <c r="A90" s="23"/>
      <c r="B90" s="26"/>
      <c r="C90" s="26"/>
      <c r="D90" s="26"/>
      <c r="E90" s="26"/>
      <c r="F90" s="26"/>
      <c r="G90" s="26"/>
      <c r="H90" s="26"/>
      <c r="I90" s="67"/>
      <c r="J90" s="97"/>
      <c r="K90" s="65"/>
      <c r="L90" s="65"/>
    </row>
    <row r="91" s="1" customFormat="1" spans="1:12">
      <c r="A91" s="23"/>
      <c r="B91" s="26"/>
      <c r="C91" s="26"/>
      <c r="D91" s="26"/>
      <c r="E91" s="26"/>
      <c r="F91" s="26"/>
      <c r="G91" s="26"/>
      <c r="H91" s="26"/>
      <c r="I91" s="67"/>
      <c r="J91" s="96"/>
      <c r="K91" s="65"/>
      <c r="L91" s="65"/>
    </row>
    <row r="92" s="1" customFormat="1" spans="1:1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5"/>
    </row>
    <row r="93" s="1" customFormat="1" spans="1:8">
      <c r="A93" s="90"/>
      <c r="B93" s="90"/>
      <c r="C93" s="90"/>
      <c r="D93" s="90"/>
      <c r="E93" s="90"/>
      <c r="F93" s="90"/>
      <c r="G93" s="3"/>
      <c r="H93" s="3"/>
    </row>
    <row r="94" s="1" customFormat="1" spans="1:8">
      <c r="A94" s="91"/>
      <c r="B94" s="44"/>
      <c r="C94" s="44"/>
      <c r="D94" s="44"/>
      <c r="E94" s="44"/>
      <c r="F94" s="44"/>
      <c r="G94" s="3"/>
      <c r="H94" s="3"/>
    </row>
    <row r="95" s="1" customFormat="1" spans="1:8">
      <c r="A95" s="92"/>
      <c r="B95" s="44"/>
      <c r="C95" s="44"/>
      <c r="D95" s="44"/>
      <c r="E95" s="44"/>
      <c r="F95" s="44"/>
      <c r="G95" s="3"/>
      <c r="H95" s="3"/>
    </row>
    <row r="96" s="1" customFormat="1" spans="2:8">
      <c r="B96" s="3"/>
      <c r="C96" s="3"/>
      <c r="D96" s="3"/>
      <c r="E96" s="3"/>
      <c r="F96" s="3"/>
      <c r="G96" s="3"/>
      <c r="H96" s="3"/>
    </row>
    <row r="97" s="1" customFormat="1" spans="2:11">
      <c r="B97" s="3"/>
      <c r="C97" s="3"/>
      <c r="D97" s="3"/>
      <c r="E97" s="3"/>
      <c r="F97" s="3"/>
      <c r="G97" s="3"/>
      <c r="H97" s="3"/>
      <c r="I97" s="1"/>
      <c r="J97" s="1"/>
      <c r="K97" s="98"/>
    </row>
    <row r="98" s="1" customFormat="1" spans="2:12">
      <c r="B98" s="3"/>
      <c r="C98" s="3"/>
      <c r="D98" s="3"/>
      <c r="E98" s="3"/>
      <c r="F98" s="3"/>
      <c r="G98" s="3"/>
      <c r="H98" s="3"/>
      <c r="I98" s="1"/>
      <c r="J98" s="98" t="s">
        <v>253</v>
      </c>
      <c r="K98" s="1"/>
      <c r="L98" s="99"/>
    </row>
    <row r="99" s="1" customFormat="1" spans="2:12">
      <c r="B99" s="3"/>
      <c r="C99" s="3"/>
      <c r="D99" s="3"/>
      <c r="E99" s="3"/>
      <c r="F99" s="3"/>
      <c r="G99" s="3"/>
      <c r="H99" s="3"/>
      <c r="I99" s="1"/>
      <c r="J99" s="100" t="s">
        <v>254</v>
      </c>
      <c r="K99" s="99"/>
      <c r="L99" s="99"/>
    </row>
    <row r="100" s="1" customFormat="1" spans="2:11">
      <c r="B100" s="3"/>
      <c r="C100" s="3"/>
      <c r="D100" s="3"/>
      <c r="E100" s="3"/>
      <c r="F100" s="3"/>
      <c r="G100" s="3"/>
      <c r="H100" s="3"/>
      <c r="I100" s="1"/>
      <c r="J100" s="100" t="s">
        <v>255</v>
      </c>
      <c r="K100" s="99"/>
    </row>
    <row r="101" s="1" customFormat="1" spans="2:10">
      <c r="B101" s="3"/>
      <c r="C101" s="3"/>
      <c r="D101" s="3"/>
      <c r="E101" s="3"/>
      <c r="F101" s="3"/>
      <c r="G101" s="3"/>
      <c r="H101" s="3"/>
      <c r="I101" s="1"/>
      <c r="J101" s="101"/>
    </row>
  </sheetData>
  <mergeCells count="73">
    <mergeCell ref="C7:K7"/>
    <mergeCell ref="B10:K10"/>
    <mergeCell ref="B11:H11"/>
    <mergeCell ref="B12:H12"/>
    <mergeCell ref="B13:H13"/>
    <mergeCell ref="B14:H14"/>
    <mergeCell ref="B15:H15"/>
    <mergeCell ref="B16:H16"/>
    <mergeCell ref="B17:H17"/>
    <mergeCell ref="B18:H18"/>
    <mergeCell ref="A19:K19"/>
    <mergeCell ref="B27:H27"/>
    <mergeCell ref="B28:H28"/>
    <mergeCell ref="B29:H29"/>
    <mergeCell ref="A30:K30"/>
    <mergeCell ref="B32:K32"/>
    <mergeCell ref="B33:H33"/>
    <mergeCell ref="B34:H34"/>
    <mergeCell ref="A35:K35"/>
    <mergeCell ref="B37:K37"/>
    <mergeCell ref="B38:H38"/>
    <mergeCell ref="B39:H39"/>
    <mergeCell ref="A40:K40"/>
    <mergeCell ref="B42:K42"/>
    <mergeCell ref="B43:H43"/>
    <mergeCell ref="B44:H44"/>
    <mergeCell ref="B45:H45"/>
    <mergeCell ref="B46:H46"/>
    <mergeCell ref="B47:H47"/>
    <mergeCell ref="B48:H48"/>
    <mergeCell ref="A49:K49"/>
    <mergeCell ref="B51:K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A67:K67"/>
    <mergeCell ref="B69:K69"/>
    <mergeCell ref="B70:H70"/>
    <mergeCell ref="B71:H71"/>
    <mergeCell ref="B72:H72"/>
    <mergeCell ref="B73:H73"/>
    <mergeCell ref="B74:H74"/>
    <mergeCell ref="A75:K75"/>
    <mergeCell ref="B77:K77"/>
    <mergeCell ref="B78:H78"/>
    <mergeCell ref="B79:H79"/>
    <mergeCell ref="A80:K80"/>
    <mergeCell ref="B82:K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A92:K92"/>
    <mergeCell ref="A93:F93"/>
    <mergeCell ref="C2:K4"/>
    <mergeCell ref="C5:K6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Memória</vt:lpstr>
      <vt:lpstr>Cronograma</vt:lpstr>
      <vt:lpstr>BDI</vt:lpstr>
      <vt:lpstr>Projeto Básico</vt:lpstr>
      <vt:lpstr>PlanORÇAMENTO</vt:lpstr>
      <vt:lpstr>COM POSIÇÃO BDI </vt:lpstr>
      <vt:lpstr>COMPOSIÇÕES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Fernandes Carneiro Cardoso</dc:creator>
  <cp:lastModifiedBy>LICITAÇÃO</cp:lastModifiedBy>
  <cp:revision>7</cp:revision>
  <dcterms:created xsi:type="dcterms:W3CDTF">2014-01-08T14:42:00Z</dcterms:created>
  <cp:lastPrinted>2020-07-22T16:31:00Z</cp:lastPrinted>
  <dcterms:modified xsi:type="dcterms:W3CDTF">2020-08-07T18:06:01Z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1046-10.2.0.7646</vt:lpwstr>
  </property>
</Properties>
</file>