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200" tabRatio="806" firstSheet="2" activeTab="11"/>
  </bookViews>
  <sheets>
    <sheet name="RESUMO" sheetId="15" r:id="rId1"/>
    <sheet name="ORÇ_BASICO" sheetId="1" r:id="rId2"/>
    <sheet name="CRONOGRAMA" sheetId="2" r:id="rId3"/>
    <sheet name="COMP_01" sheetId="3" r:id="rId4"/>
    <sheet name="COMP_02" sheetId="4" r:id="rId5"/>
    <sheet name="COMP_03" sheetId="5" r:id="rId6"/>
    <sheet name="COMP_04" sheetId="6" r:id="rId7"/>
    <sheet name="COMP_05" sheetId="7" r:id="rId8"/>
    <sheet name="COMP_06" sheetId="8" r:id="rId9"/>
    <sheet name="COMP_07" sheetId="9" r:id="rId10"/>
    <sheet name="COMP_08" sheetId="10" r:id="rId11"/>
    <sheet name="COMP_09" sheetId="11" r:id="rId12"/>
    <sheet name="ENC_SOCIAIS" sheetId="12" r:id="rId13"/>
    <sheet name="DESP_FISCAIS" sheetId="13" r:id="rId14"/>
    <sheet name="DESP_ADM" sheetId="14" r:id="rId15"/>
  </sheets>
  <externalReferences>
    <externalReference r:id="rId16"/>
  </externalReferences>
  <definedNames>
    <definedName name="_xlnm.Print_Area" localSheetId="3">COMP_01!$A$1:$F$39</definedName>
    <definedName name="_xlnm.Print_Area" localSheetId="4">COMP_02!$A$1:$F$39</definedName>
    <definedName name="_xlnm.Print_Area" localSheetId="5">COMP_03!$A$1:$F$38</definedName>
    <definedName name="_xlnm.Print_Area" localSheetId="6">COMP_04!$A$1:$F$38</definedName>
    <definedName name="_xlnm.Print_Area" localSheetId="7">COMP_05!$A$1:$F$38</definedName>
    <definedName name="_xlnm.Print_Area" localSheetId="8">COMP_06!$A$1:$F$37</definedName>
    <definedName name="_xlnm.Print_Area" localSheetId="9">COMP_07!$A$1:$F$39</definedName>
    <definedName name="_xlnm.Print_Area" localSheetId="10">COMP_08!$A$1:$F$38</definedName>
    <definedName name="_xlnm.Print_Area" localSheetId="11">COMP_09!$A$1:$F$38</definedName>
    <definedName name="_xlnm.Print_Area" localSheetId="2">CRONOGRAMA!$A$1:$P$42</definedName>
    <definedName name="_xlnm.Print_Area" localSheetId="14">DESP_ADM!$A$1:$G$31</definedName>
    <definedName name="_xlnm.Print_Area" localSheetId="13">DESP_FISCAIS!$A$1:$G$33</definedName>
    <definedName name="_xlnm.Print_Area" localSheetId="12">ENC_SOCIAIS!$A$1:$G$34</definedName>
    <definedName name="_xlnm.Print_Area" localSheetId="1">ORÇ_BASICO!$A$1:$G$25</definedName>
    <definedName name="_xlnm.Print_Area" localSheetId="0">RESUMO!$A$1:$G$21</definedName>
    <definedName name="_xlnm.Print_Titles" localSheetId="2">CRONOGRAMA!$1:$7</definedName>
  </definedNames>
  <calcPr calcId="144525"/>
</workbook>
</file>

<file path=xl/sharedStrings.xml><?xml version="1.0" encoding="utf-8"?>
<sst xmlns="http://schemas.openxmlformats.org/spreadsheetml/2006/main" count="798" uniqueCount="247">
  <si>
    <t>PREFEITURA MUNICIPAL DE CAMARAGIBE</t>
  </si>
  <si>
    <t>SECRETARIA DE INFRAESTRUTURA</t>
  </si>
  <si>
    <t>OBJETO</t>
  </si>
  <si>
    <t>REFERÊNCIA</t>
  </si>
  <si>
    <t>TABELA DNIT CONSULTORIA</t>
  </si>
  <si>
    <t>DATA BASE</t>
  </si>
  <si>
    <t>RESUMO</t>
  </si>
  <si>
    <t>ITEM</t>
  </si>
  <si>
    <t>DISCRIMINAÇÃO / ESPECIFICAÇÃO DOS SERVIÇOS</t>
  </si>
  <si>
    <t>UNID.</t>
  </si>
  <si>
    <t>QUANT.</t>
  </si>
  <si>
    <t>PREÇO UNITÁRIO (R$)</t>
  </si>
  <si>
    <t>PREÇO TOTAL (R$)</t>
  </si>
  <si>
    <t>1.0</t>
  </si>
  <si>
    <t>PROJETO DE PAVIMENTAÇÃO E DRENAGEM</t>
  </si>
  <si>
    <t>2.0</t>
  </si>
  <si>
    <t>PROJETO DE PAVIMENTAÇÃO E DRENAGEM COM CONTENÇÃO DE ENCOSTAS</t>
  </si>
  <si>
    <t>3.0</t>
  </si>
  <si>
    <t>PROJETO DE ESCADARIAS</t>
  </si>
  <si>
    <t>4.0</t>
  </si>
  <si>
    <t>APOIO TÉCNICO E SUPERVISÃO</t>
  </si>
  <si>
    <t>5.0</t>
  </si>
  <si>
    <t>PROJETO DE ENCOSTA</t>
  </si>
  <si>
    <t>TOTAL GERAL POR 24 MESES</t>
  </si>
  <si>
    <t>(DOIS MILHÕES SEISCENTOS E CINQUENTA E SETE MIL SETECENTOS E QUATRO REAIS E SESSENTA CENTAVOS)</t>
  </si>
  <si>
    <t>CONTRATAÇÃO DE CONSULTORIA ESPECIALIZADA EM ELABORAÇÃO DE PROJETOS DE OBRAS E SERVIÇOS DE ENGENHARIA PARA APOIO TÉCNICO A SECRETARIA DE INFRAESTRUTURA MUNICIPIO DE CAMARAGIBE.</t>
  </si>
  <si>
    <t>ORÇAMENTO BÁSICO</t>
  </si>
  <si>
    <t>CÓDIGO</t>
  </si>
  <si>
    <t>1.1</t>
  </si>
  <si>
    <t>COMP_01</t>
  </si>
  <si>
    <t>COMP 01 - Estudos Topográficos</t>
  </si>
  <si>
    <t>Km</t>
  </si>
  <si>
    <t>1.2</t>
  </si>
  <si>
    <t>COMP_02</t>
  </si>
  <si>
    <t>COMP 02 - Estudos Geotécnicos</t>
  </si>
  <si>
    <t>1.3</t>
  </si>
  <si>
    <t>COMP_03</t>
  </si>
  <si>
    <t xml:space="preserve">COMP 03 - Projeto de Pavimentação e Drenagem </t>
  </si>
  <si>
    <t>1.4</t>
  </si>
  <si>
    <t>COMP_09</t>
  </si>
  <si>
    <t>COMP 09 - Projeto de Recapamento</t>
  </si>
  <si>
    <t>2.1</t>
  </si>
  <si>
    <t>COMP_04</t>
  </si>
  <si>
    <t xml:space="preserve">COMP 04 - PROJETO DE PAVIMENTAÇÃO E DRENAGEM, COM CONTENÇÃO </t>
  </si>
  <si>
    <t>3.1</t>
  </si>
  <si>
    <t>COMP_05</t>
  </si>
  <si>
    <t>Escadarias até 100 m de extensão</t>
  </si>
  <si>
    <t>und</t>
  </si>
  <si>
    <t>4.1</t>
  </si>
  <si>
    <t>COMP_06</t>
  </si>
  <si>
    <t>Relatório de Atividades</t>
  </si>
  <si>
    <t>mês</t>
  </si>
  <si>
    <t>4.2</t>
  </si>
  <si>
    <t>COMP_08</t>
  </si>
  <si>
    <t>Supervisão de obras</t>
  </si>
  <si>
    <t>5.1</t>
  </si>
  <si>
    <t>COMP_07</t>
  </si>
  <si>
    <t>Dimensionamento de estrutura de contenção de taludes</t>
  </si>
  <si>
    <t>m²</t>
  </si>
  <si>
    <t>TOTAL GERAL</t>
  </si>
  <si>
    <t>TABELA DNIT CONSULTORIA_JULHO/2023</t>
  </si>
  <si>
    <t>CRONOGRAMA FÍSICO FINANCEIRO FISICO FINANCEIRO DE DESEMBOLSO MÁXIMO</t>
  </si>
  <si>
    <t>DISCRIMINAÇÃO</t>
  </si>
  <si>
    <t>VALOR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</si>
  <si>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</si>
  <si>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</si>
  <si>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</si>
  <si>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</si>
  <si>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</si>
  <si>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</si>
  <si>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</si>
  <si>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</si>
  <si>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</si>
  <si>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</si>
  <si>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</si>
  <si>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</si>
  <si>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TOTAL (R$)</t>
  </si>
  <si>
    <t>COMP 01 - ESTUDOS TOPOGRÁFICOS</t>
  </si>
  <si>
    <t>COMP 02 - ESTUDOS GEOTÉCNICOS</t>
  </si>
  <si>
    <t xml:space="preserve">COMP 03 - PROJETO DE PAVIMENTAÇÃO E DRENAGEM </t>
  </si>
  <si>
    <t xml:space="preserve">1.4. </t>
  </si>
  <si>
    <t>COMP 09 - PROJETO DE RECAPAMENTO</t>
  </si>
  <si>
    <t>ESCADARIAS ATÉ 100M DE EXTENSÃO</t>
  </si>
  <si>
    <t>RELATÓRIO DE ATIVIDADES</t>
  </si>
  <si>
    <t>4.2.</t>
  </si>
  <si>
    <t>SUPERVISÃO DE OBRAS</t>
  </si>
  <si>
    <t>DIMENSIONAMENTO DE ESTRUTURA DE CONTENÇÃO DE TALUDES</t>
  </si>
  <si>
    <t>DESEMBOLSO (R$)</t>
  </si>
  <si>
    <t>ACUMULADO (R$)</t>
  </si>
  <si>
    <t>FÍSICO (%)</t>
  </si>
  <si>
    <t>ACUMULADO (%)</t>
  </si>
  <si>
    <t>13º Mês</t>
  </si>
  <si>
    <t>14º Mês</t>
  </si>
  <si>
    <t>15º Mês</t>
  </si>
  <si>
    <t>16º Mês</t>
  </si>
  <si>
    <t>17º Mês</t>
  </si>
  <si>
    <t>18º Mês</t>
  </si>
  <si>
    <t>19º Mês</t>
  </si>
  <si>
    <t>20º Mês</t>
  </si>
  <si>
    <t>21º Mês</t>
  </si>
  <si>
    <t>22º Mês</t>
  </si>
  <si>
    <t>23º Mês</t>
  </si>
  <si>
    <t>24º Mês</t>
  </si>
  <si>
    <t>TOTAL (24 MESES)</t>
  </si>
  <si>
    <t>PREFEITURA MUNICIPAL DE CAMARAGIBE - PE</t>
  </si>
  <si>
    <t>DESCRIÇÃO</t>
  </si>
  <si>
    <t xml:space="preserve">P. UNIT. </t>
  </si>
  <si>
    <t>P. TOTAL</t>
  </si>
  <si>
    <t>APOIO TÉCNICO</t>
  </si>
  <si>
    <t>Equipe Técnica</t>
  </si>
  <si>
    <t>DNIT Jul 23</t>
  </si>
  <si>
    <t>Engenheiro Civil Coordenador (P8061)</t>
  </si>
  <si>
    <t>Engenheiro de projetos pleno (P8066)</t>
  </si>
  <si>
    <t>Topográfo (P8163)</t>
  </si>
  <si>
    <t>Auxiliar de Topografia (P8028)</t>
  </si>
  <si>
    <t>Laboratorista (P8098)</t>
  </si>
  <si>
    <t>Sondador (P8139)</t>
  </si>
  <si>
    <t>Auxiliar de Laboratório (P8027)</t>
  </si>
  <si>
    <t>Subtotal 1</t>
  </si>
  <si>
    <t>Encargos sociais</t>
  </si>
  <si>
    <t>%</t>
  </si>
  <si>
    <t>Subtotal 2</t>
  </si>
  <si>
    <t xml:space="preserve">Custos Administrativos </t>
  </si>
  <si>
    <t>Subtotal 3</t>
  </si>
  <si>
    <t xml:space="preserve">Despesas Diversas </t>
  </si>
  <si>
    <t xml:space="preserve">Utilização de Equipamentos </t>
  </si>
  <si>
    <t>Topografia (B8958)</t>
  </si>
  <si>
    <t>Laboratório de solos (B8957)</t>
  </si>
  <si>
    <t>Veículo leve (E8889)</t>
  </si>
  <si>
    <t>Subtotal 4</t>
  </si>
  <si>
    <t>SUBTOTAL 1+2+3+4</t>
  </si>
  <si>
    <t>Remuneração da Empresa (12,00% DO ITEM 1+2+3+4)</t>
  </si>
  <si>
    <t>Subtotal 5</t>
  </si>
  <si>
    <t>SUBTOTAL 1+2+3+4+5</t>
  </si>
  <si>
    <t>6.0</t>
  </si>
  <si>
    <t>Despesas Fiscais (9,469% DO ITEM 1+2+3+4+5)</t>
  </si>
  <si>
    <t>Subtotal 6</t>
  </si>
  <si>
    <t>TOTAL GERAL MENSAL (3Km)</t>
  </si>
  <si>
    <t>CUSTO UNITÁRIO POR KM</t>
  </si>
  <si>
    <t>OBS: Conforme consulta ao mercado, a produtividade média é de 3.000 m por mês, considerando mobilizações, impedimentos como chuva e tráfego. Foi considerada a dedicação parcial do coordenador.</t>
  </si>
  <si>
    <t xml:space="preserve">mês </t>
  </si>
  <si>
    <t>TOTAL GERAL MENSAL (2.5Km)</t>
  </si>
  <si>
    <t>CUSTO UNITÁRIO POR Km</t>
  </si>
  <si>
    <t>OBS: Conforme consulta ao mercado, a produtividade média mensal de sondagens é de 2,500 m por mês, considerando mobilizações, impedimentos como chuva e tráfego. Foi considerada a dedicação parcial do coordenador.</t>
  </si>
  <si>
    <t>Subtotal  2</t>
  </si>
  <si>
    <t>Subtotal  3</t>
  </si>
  <si>
    <t>Subtotal  4</t>
  </si>
  <si>
    <t>Subtotal  5</t>
  </si>
  <si>
    <t>Subtotal  6</t>
  </si>
  <si>
    <t>OBS: Conforme consulta ao mercado, a produtividade média mensal de elaboração de projetos é de 1km por mês. Foi considerada a dedicação parcial do coordenador.</t>
  </si>
  <si>
    <t>COMP 05 - PROJETO DE ESCADARIAS ATÉ 100 M</t>
  </si>
  <si>
    <t>OBS: Média de elaboração mês: 02 (duas) escadarias x mês</t>
  </si>
  <si>
    <t>COMP 06 - APOIO TÉCNICO E SUPERVISÃO</t>
  </si>
  <si>
    <t>Técnico de Obras (P8147)</t>
  </si>
  <si>
    <t>COMP 07 - PROJETO DE ENCOSTA</t>
  </si>
  <si>
    <t>PRODUÇÃO MENSAL DA EQUIPE EM M2</t>
  </si>
  <si>
    <t>PREÇO POR M²</t>
  </si>
  <si>
    <t>COMP 08 - SUPERVISÃO DE OBRAS</t>
  </si>
  <si>
    <t>Obs.: Considerada dedicação parcial do Técnico de obras (1 para até 2 obra)</t>
  </si>
  <si>
    <t>OBS: Conforme consulta ao mercado, a produtividade média mensal de elaboração de projetos é de 3,5km por mês. Foi considerada a dedicação parcial do coordenador.</t>
  </si>
  <si>
    <t>DEMONSTRATIVO DE ENCARGOS SOCIAIS</t>
  </si>
  <si>
    <t>GRUPO</t>
  </si>
  <si>
    <t>ENCARGO</t>
  </si>
  <si>
    <t>ALÍQUOTA ( % )</t>
  </si>
  <si>
    <t>I</t>
  </si>
  <si>
    <t>INSS</t>
  </si>
  <si>
    <t>FGTS</t>
  </si>
  <si>
    <t>SESC</t>
  </si>
  <si>
    <t>SENAC</t>
  </si>
  <si>
    <t>1.5</t>
  </si>
  <si>
    <t>SEBRAE</t>
  </si>
  <si>
    <t>1.6</t>
  </si>
  <si>
    <t>INCRA</t>
  </si>
  <si>
    <t>1.7</t>
  </si>
  <si>
    <t>SALÁRIO EDUCAÇÃO</t>
  </si>
  <si>
    <t>1.8</t>
  </si>
  <si>
    <t>SEGURO DE ACIDENTES DO TRABALHO</t>
  </si>
  <si>
    <t>TOTAL DO GRUPO I</t>
  </si>
  <si>
    <t>II</t>
  </si>
  <si>
    <t>FÉRIAS</t>
  </si>
  <si>
    <t>2.2</t>
  </si>
  <si>
    <t>AVISO PRÉVIO TRABALHADO</t>
  </si>
  <si>
    <t>2.3</t>
  </si>
  <si>
    <t>AUXÍLIO ENFERMINDADE</t>
  </si>
  <si>
    <t>2.4</t>
  </si>
  <si>
    <t>DÉCIMO TERCEIRO SALÁRIO</t>
  </si>
  <si>
    <t>2.5</t>
  </si>
  <si>
    <t>LICENÇA PATERNIDADE</t>
  </si>
  <si>
    <t>2.6</t>
  </si>
  <si>
    <t>AUSENCIAS ABONADADAS</t>
  </si>
  <si>
    <t>2.7</t>
  </si>
  <si>
    <t>ACIDENTE DE TRABALHO</t>
  </si>
  <si>
    <t>TOTAL DO GRUPO II</t>
  </si>
  <si>
    <t>III</t>
  </si>
  <si>
    <t>AVISO PRÉVIO INDENIZADO</t>
  </si>
  <si>
    <t>3.2</t>
  </si>
  <si>
    <t>MULTA RESCISÓRIA</t>
  </si>
  <si>
    <t>3.3</t>
  </si>
  <si>
    <t>ADICIONA POR AVISO PRÉVIO</t>
  </si>
  <si>
    <t>3.4</t>
  </si>
  <si>
    <t>INDENIZAÇÃO ADICIONAL</t>
  </si>
  <si>
    <t>TOTAL DO GRUPO III</t>
  </si>
  <si>
    <t>IV</t>
  </si>
  <si>
    <t>GRUPO "I" SOBRE GRUPO "II"</t>
  </si>
  <si>
    <t>REINCIDÊNCIA DO FGTS SOBRE O AVISO PRÉVIO</t>
  </si>
  <si>
    <t>4.3</t>
  </si>
  <si>
    <t xml:space="preserve">REINCIDÊNCIA DO FGTS SOBRE 13º SALÁRIO </t>
  </si>
  <si>
    <t>TOTAL DOS ENCARGOS I + II + III + IV</t>
  </si>
  <si>
    <t>DEMONSTRATIVO DE DESPESAS FISCAIS</t>
  </si>
  <si>
    <t>A - DISCRIMINAÇÃO DOS ITENS:</t>
  </si>
  <si>
    <t xml:space="preserve">1 - ISS (%) </t>
  </si>
  <si>
    <t>2 - COFINS (%)</t>
  </si>
  <si>
    <t>3 - PIS (%)</t>
  </si>
  <si>
    <t xml:space="preserve">Total = 8,65%, pagos sobre o total da fatura e não sobre as despesas, portanto o percentual a ser incidido deverá ser de 9,469%, conforme cálculo a seguir:
   DF = {[1/(1 – 0,0865)] – 1}
   DF = 9,469%
</t>
  </si>
  <si>
    <t xml:space="preserve">    TOTAL ITEM A (%)</t>
  </si>
  <si>
    <t xml:space="preserve">B - ITENS E VALORES SOBRE OS QUAIS INCIDE AS DESPESAS FISCAIS: </t>
  </si>
  <si>
    <t>1 - EQUIPE TÉCNICA (R$)</t>
  </si>
  <si>
    <t>2 - ENCARGOS SOCIAIS (R$)</t>
  </si>
  <si>
    <t>3 - CUSTOS ADMINISTRATIVAS (R$)</t>
  </si>
  <si>
    <t>4 - DESPESAS DIVERSAS (R$)</t>
  </si>
  <si>
    <t>5 - REMUNERAÇÃO DA EMPRESA (R$)</t>
  </si>
  <si>
    <t>DEMONSTRATIVO DE DESPESAS ADMINISTRATIVAS</t>
  </si>
  <si>
    <t>PERCENTUAL INCIDENTE SOBRE O TOTAL DE SALÁRIOS (%)</t>
  </si>
  <si>
    <t>1 - Custos de capacitação e atualização técnica e gestão da qualidade</t>
  </si>
  <si>
    <t>1.1 - Treinamento de recursos humanos</t>
  </si>
  <si>
    <t>1.2 - Participações em seminários e congressos técnicos, inclusive preparação de trabalhos técnicos a apresentar nesses eventos</t>
  </si>
  <si>
    <t>1.3 - Visitas e viagens técnicas a outros trechos, diferenciados do objeto da licitação, com vistas ao aperfeiçoamento técnico de sua equipe</t>
  </si>
  <si>
    <t>1.4 - Assinatura de periódicos e compra de livros</t>
  </si>
  <si>
    <t>1.5 - Manutenção e automação do acervo técnico (biblioteca e arquivo técnico)</t>
  </si>
  <si>
    <t>1.6 - Custos gerais de acesso a banco de dados nacionais e internacionais</t>
  </si>
  <si>
    <t>1.7 - Despesas de instalação de programas de qualidade</t>
  </si>
  <si>
    <t>Outras (especificar)</t>
  </si>
  <si>
    <t>2 - Outras despesas administrativas</t>
  </si>
  <si>
    <t>2.1 - Salários e encargos do pessoal da administração incluindo; direção/gerência, planejamento e controle de produtos, contabilidade, setor de pessoal, suprimento, serviços gerais, secretaria, biblioteca e arquivo, limpeza, transporte, vigilância, mensageiros e outros encargos salariais que possam existir</t>
  </si>
  <si>
    <t>2.2 - Despesas de mão de obra e outros insumos para comercialização</t>
  </si>
  <si>
    <t>2.3 - Honorários pagos a terceiros: assessoria jurídica, despachantes, auditoria, etc.</t>
  </si>
  <si>
    <t>2.4 - Despesas com publicidade, prospectos, compra de editais, preparação e acompanhamento de propostas</t>
  </si>
  <si>
    <t>2.5 - Hardware e software para aplicações técnicas não incluídos no contrato</t>
  </si>
  <si>
    <t>2.6 - Aluguéis e serviços públicos (água, comunicações, energia, etc.)</t>
  </si>
  <si>
    <t>2.7 -  Material de consumo, depreciação de móveis e máquinas, despesas de manutenção</t>
  </si>
  <si>
    <t>2.8 - Instrumentos e equipamentos</t>
  </si>
  <si>
    <t>2.9 - Operação e manutenção de veículos</t>
  </si>
  <si>
    <t>2.10 - Gastos legais, bancários e seguros</t>
  </si>
  <si>
    <t>2.11 - Gastos com associações de classe e de fiscalização do exercício da profissão</t>
  </si>
  <si>
    <t>2.12 - Comunicações gerais (telefone, fax, telex, malotes, etc.)</t>
  </si>
  <si>
    <t>Outros (especificar)</t>
  </si>
  <si>
    <t>TOTAL</t>
  </si>
</sst>
</file>

<file path=xl/styles.xml><?xml version="1.0" encoding="utf-8"?>
<styleSheet xmlns="http://schemas.openxmlformats.org/spreadsheetml/2006/main" xmlns:xr9="http://schemas.microsoft.com/office/spreadsheetml/2016/revision9">
  <numFmts count="12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.000%"/>
    <numFmt numFmtId="181" formatCode="#,##0.00;\-#,##0.00"/>
    <numFmt numFmtId="182" formatCode="#,##0.0000"/>
    <numFmt numFmtId="183" formatCode="&quot;R$&quot;\ #,##0.00"/>
    <numFmt numFmtId="184" formatCode="#,##0.000"/>
    <numFmt numFmtId="185" formatCode="#,##0.00000"/>
    <numFmt numFmtId="186" formatCode="_-&quot;R$&quot;\ * #,##0.00_-;\-&quot;R$&quot;\ * #,##0.00_-;_-&quot;R$&quot;\ * &quot;-&quot;??_-;_-@"/>
    <numFmt numFmtId="187" formatCode="[$R$-416]\ #,##0.00"/>
  </numFmts>
  <fonts count="41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sz val="8"/>
      <color theme="1"/>
      <name val="Arial"/>
      <charset val="134"/>
    </font>
    <font>
      <b/>
      <sz val="14"/>
      <name val="Times New Roman"/>
      <charset val="134"/>
    </font>
    <font>
      <sz val="12"/>
      <name val="Times New Roman"/>
      <charset val="134"/>
    </font>
    <font>
      <sz val="11"/>
      <color theme="1"/>
      <name val="Calibri"/>
      <charset val="134"/>
    </font>
    <font>
      <sz val="12"/>
      <color theme="1"/>
      <name val="Arial"/>
      <charset val="134"/>
    </font>
    <font>
      <sz val="10"/>
      <color theme="1"/>
      <name val="Arial"/>
      <charset val="134"/>
    </font>
    <font>
      <sz val="11"/>
      <color theme="1"/>
      <name val="Arial"/>
      <charset val="134"/>
    </font>
    <font>
      <sz val="11"/>
      <name val="Calibri"/>
      <charset val="134"/>
    </font>
    <font>
      <sz val="12"/>
      <color rgb="FFFF0000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4"/>
      <name val="Times New Roman"/>
      <charset val="134"/>
    </font>
    <font>
      <b/>
      <sz val="10"/>
      <color theme="1"/>
      <name val="Times New Roman"/>
      <charset val="134"/>
    </font>
    <font>
      <sz val="11"/>
      <name val="Times New Roman"/>
      <charset val="134"/>
    </font>
    <font>
      <b/>
      <sz val="16"/>
      <color theme="1"/>
      <name val="Times New Roman"/>
      <charset val="134"/>
    </font>
    <font>
      <sz val="14"/>
      <color theme="1"/>
      <name val="Times New Roman"/>
      <charset val="134"/>
    </font>
    <font>
      <sz val="16"/>
      <color theme="1"/>
      <name val="Times New Roman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theme="0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rgb="FFD8D8D8"/>
      </patternFill>
    </fill>
    <fill>
      <patternFill patternType="solid">
        <fgColor theme="4" tint="0.799981688894314"/>
        <bgColor rgb="FFD8D8D8"/>
      </patternFill>
    </fill>
    <fill>
      <patternFill patternType="solid">
        <fgColor theme="4" tint="0.8"/>
        <bgColor rgb="FFD8D8D8"/>
      </patternFill>
    </fill>
    <fill>
      <patternFill patternType="solid">
        <fgColor theme="4" tint="0.8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5"/>
        <bgColor rgb="FFD8D8D8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8" fontId="21" fillId="0" borderId="0" applyFont="0" applyFill="0" applyBorder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4" borderId="1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5" borderId="20" applyNumberFormat="0" applyAlignment="0" applyProtection="0">
      <alignment vertical="center"/>
    </xf>
    <xf numFmtId="0" fontId="31" fillId="16" borderId="21" applyNumberFormat="0" applyAlignment="0" applyProtection="0">
      <alignment vertical="center"/>
    </xf>
    <xf numFmtId="0" fontId="32" fillId="16" borderId="20" applyNumberFormat="0" applyAlignment="0" applyProtection="0">
      <alignment vertical="center"/>
    </xf>
    <xf numFmtId="0" fontId="33" fillId="17" borderId="22" applyNumberFormat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</cellStyleXfs>
  <cellXfs count="2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0" fontId="3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/>
    <xf numFmtId="2" fontId="3" fillId="5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4" fontId="7" fillId="0" borderId="0" xfId="0" applyNumberFormat="1" applyFo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11" fillId="0" borderId="4" xfId="0" applyFont="1" applyBorder="1"/>
    <xf numFmtId="0" fontId="9" fillId="0" borderId="0" xfId="0" applyFont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" fillId="2" borderId="4" xfId="0" applyFont="1" applyFill="1" applyBorder="1"/>
    <xf numFmtId="9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0" fontId="1" fillId="2" borderId="4" xfId="0" applyNumberFormat="1" applyFont="1" applyFill="1" applyBorder="1" applyAlignment="1">
      <alignment horizontal="right"/>
    </xf>
    <xf numFmtId="0" fontId="12" fillId="2" borderId="4" xfId="0" applyFont="1" applyFill="1" applyBorder="1"/>
    <xf numFmtId="10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/>
    <xf numFmtId="10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right"/>
    </xf>
    <xf numFmtId="180" fontId="3" fillId="2" borderId="4" xfId="0" applyNumberFormat="1" applyFont="1" applyFill="1" applyBorder="1" applyAlignment="1">
      <alignment horizontal="center"/>
    </xf>
    <xf numFmtId="10" fontId="9" fillId="0" borderId="0" xfId="0" applyNumberFormat="1" applyFont="1"/>
    <xf numFmtId="4" fontId="1" fillId="2" borderId="4" xfId="0" applyNumberFormat="1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right"/>
    </xf>
    <xf numFmtId="0" fontId="13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4" fontId="3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left" vertical="center"/>
    </xf>
    <xf numFmtId="181" fontId="1" fillId="0" borderId="4" xfId="0" applyNumberFormat="1" applyFont="1" applyBorder="1" applyAlignment="1">
      <alignment vertical="center"/>
    </xf>
    <xf numFmtId="18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0" fontId="1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left" vertical="center"/>
    </xf>
    <xf numFmtId="10" fontId="3" fillId="0" borderId="4" xfId="0" applyNumberFormat="1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vertical="center"/>
    </xf>
    <xf numFmtId="10" fontId="3" fillId="6" borderId="4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5" fillId="3" borderId="4" xfId="0" applyFont="1" applyFill="1" applyBorder="1"/>
    <xf numFmtId="0" fontId="3" fillId="0" borderId="4" xfId="0" applyFont="1" applyBorder="1"/>
    <xf numFmtId="0" fontId="3" fillId="8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82" fontId="1" fillId="0" borderId="4" xfId="0" applyNumberFormat="1" applyFont="1" applyBorder="1" applyAlignment="1">
      <alignment horizontal="center" vertical="center"/>
    </xf>
    <xf numFmtId="183" fontId="1" fillId="0" borderId="4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right" vertical="center"/>
    </xf>
    <xf numFmtId="0" fontId="3" fillId="6" borderId="6" xfId="0" applyFont="1" applyFill="1" applyBorder="1" applyAlignment="1">
      <alignment horizontal="right" vertical="center"/>
    </xf>
    <xf numFmtId="0" fontId="3" fillId="6" borderId="7" xfId="0" applyFont="1" applyFill="1" applyBorder="1" applyAlignment="1">
      <alignment horizontal="right" vertical="center"/>
    </xf>
    <xf numFmtId="183" fontId="3" fillId="6" borderId="4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18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8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9" borderId="4" xfId="0" applyFont="1" applyFill="1" applyBorder="1" applyAlignment="1">
      <alignment horizontal="right" vertical="center"/>
    </xf>
    <xf numFmtId="0" fontId="6" fillId="10" borderId="4" xfId="0" applyFont="1" applyFill="1" applyBorder="1" applyAlignment="1">
      <alignment horizontal="right"/>
    </xf>
    <xf numFmtId="183" fontId="3" fillId="9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11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85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8" borderId="4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right"/>
    </xf>
    <xf numFmtId="183" fontId="3" fillId="8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6" fillId="0" borderId="12" xfId="0" applyFont="1" applyBorder="1"/>
    <xf numFmtId="0" fontId="6" fillId="0" borderId="13" xfId="0" applyFont="1" applyBorder="1"/>
    <xf numFmtId="183" fontId="1" fillId="0" borderId="0" xfId="0" applyNumberFormat="1" applyFont="1"/>
    <xf numFmtId="0" fontId="3" fillId="0" borderId="1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left" vertical="center" wrapText="1"/>
    </xf>
    <xf numFmtId="0" fontId="16" fillId="11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8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185" fontId="14" fillId="0" borderId="4" xfId="0" applyNumberFormat="1" applyFont="1" applyBorder="1" applyAlignment="1">
      <alignment horizontal="center" vertical="center"/>
    </xf>
    <xf numFmtId="183" fontId="14" fillId="0" borderId="4" xfId="0" applyNumberFormat="1" applyFont="1" applyBorder="1" applyAlignment="1">
      <alignment horizontal="center" vertical="center"/>
    </xf>
    <xf numFmtId="0" fontId="16" fillId="6" borderId="5" xfId="0" applyFont="1" applyFill="1" applyBorder="1" applyAlignment="1">
      <alignment horizontal="right" vertical="center"/>
    </xf>
    <xf numFmtId="0" fontId="16" fillId="6" borderId="6" xfId="0" applyFont="1" applyFill="1" applyBorder="1" applyAlignment="1">
      <alignment horizontal="right" vertical="center"/>
    </xf>
    <xf numFmtId="0" fontId="16" fillId="6" borderId="7" xfId="0" applyFont="1" applyFill="1" applyBorder="1" applyAlignment="1">
      <alignment horizontal="right" vertical="center"/>
    </xf>
    <xf numFmtId="183" fontId="16" fillId="6" borderId="4" xfId="0" applyNumberFormat="1" applyFont="1" applyFill="1" applyBorder="1" applyAlignment="1">
      <alignment horizontal="center" vertical="center"/>
    </xf>
    <xf numFmtId="10" fontId="14" fillId="0" borderId="0" xfId="0" applyNumberFormat="1" applyFont="1" applyAlignment="1">
      <alignment horizontal="center" vertical="center"/>
    </xf>
    <xf numFmtId="183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 wrapText="1"/>
    </xf>
    <xf numFmtId="184" fontId="14" fillId="0" borderId="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7" fillId="0" borderId="12" xfId="0" applyFont="1" applyBorder="1"/>
    <xf numFmtId="0" fontId="17" fillId="0" borderId="13" xfId="0" applyFont="1" applyBorder="1"/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83" fontId="1" fillId="0" borderId="4" xfId="0" applyNumberFormat="1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right" vertical="center" wrapText="1"/>
    </xf>
    <xf numFmtId="0" fontId="3" fillId="6" borderId="6" xfId="0" applyFont="1" applyFill="1" applyBorder="1" applyAlignment="1">
      <alignment horizontal="right" vertical="center" wrapText="1"/>
    </xf>
    <xf numFmtId="0" fontId="3" fillId="6" borderId="7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6" borderId="5" xfId="0" applyFont="1" applyFill="1" applyBorder="1" applyAlignment="1">
      <alignment horizontal="right" vertical="center" indent="1"/>
    </xf>
    <xf numFmtId="0" fontId="3" fillId="6" borderId="6" xfId="0" applyFont="1" applyFill="1" applyBorder="1" applyAlignment="1">
      <alignment horizontal="right" vertical="center" indent="1"/>
    </xf>
    <xf numFmtId="0" fontId="3" fillId="6" borderId="7" xfId="0" applyFont="1" applyFill="1" applyBorder="1" applyAlignment="1">
      <alignment horizontal="right" vertical="center" indent="1"/>
    </xf>
    <xf numFmtId="0" fontId="1" fillId="4" borderId="0" xfId="0" applyFont="1" applyFill="1"/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/>
    </xf>
    <xf numFmtId="0" fontId="18" fillId="7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/>
    </xf>
    <xf numFmtId="9" fontId="1" fillId="0" borderId="4" xfId="3" applyFont="1" applyBorder="1" applyAlignment="1">
      <alignment horizontal="center" vertical="center"/>
    </xf>
    <xf numFmtId="180" fontId="1" fillId="0" borderId="4" xfId="3" applyNumberFormat="1" applyFont="1" applyBorder="1" applyAlignment="1">
      <alignment horizontal="center" vertical="center"/>
    </xf>
    <xf numFmtId="183" fontId="3" fillId="4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183" fontId="1" fillId="0" borderId="4" xfId="0" applyNumberFormat="1" applyFont="1" applyBorder="1" applyAlignment="1">
      <alignment vertical="center"/>
    </xf>
    <xf numFmtId="9" fontId="1" fillId="0" borderId="4" xfId="3" applyFont="1" applyBorder="1" applyAlignment="1">
      <alignment horizontal="center" vertical="center"/>
    </xf>
    <xf numFmtId="180" fontId="1" fillId="0" borderId="4" xfId="3" applyNumberFormat="1" applyFont="1" applyBorder="1" applyAlignment="1">
      <alignment vertical="center"/>
    </xf>
    <xf numFmtId="183" fontId="18" fillId="0" borderId="4" xfId="0" applyNumberFormat="1" applyFont="1" applyBorder="1" applyAlignment="1">
      <alignment horizontal="center" vertical="center" wrapText="1"/>
    </xf>
    <xf numFmtId="10" fontId="1" fillId="0" borderId="0" xfId="0" applyNumberFormat="1" applyFont="1"/>
    <xf numFmtId="0" fontId="1" fillId="0" borderId="0" xfId="0" applyFont="1" applyAlignment="1">
      <alignment vertical="center"/>
    </xf>
    <xf numFmtId="183" fontId="1" fillId="12" borderId="0" xfId="0" applyNumberFormat="1" applyFont="1" applyFill="1"/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3" fillId="13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186" fontId="1" fillId="0" borderId="0" xfId="0" applyNumberFormat="1" applyFont="1" applyAlignment="1">
      <alignment vertical="center"/>
    </xf>
    <xf numFmtId="0" fontId="3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vertical="center"/>
    </xf>
    <xf numFmtId="187" fontId="1" fillId="0" borderId="0" xfId="0" applyNumberFormat="1" applyFont="1"/>
    <xf numFmtId="0" fontId="3" fillId="8" borderId="5" xfId="0" applyFont="1" applyFill="1" applyBorder="1" applyAlignment="1">
      <alignment horizontal="right" vertical="center"/>
    </xf>
    <xf numFmtId="0" fontId="3" fillId="8" borderId="6" xfId="0" applyFont="1" applyFill="1" applyBorder="1" applyAlignment="1">
      <alignment horizontal="right" vertical="center"/>
    </xf>
    <xf numFmtId="0" fontId="3" fillId="8" borderId="7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/>
    <xf numFmtId="0" fontId="19" fillId="3" borderId="4" xfId="0" applyFont="1" applyFill="1" applyBorder="1"/>
    <xf numFmtId="0" fontId="3" fillId="13" borderId="5" xfId="0" applyFont="1" applyFill="1" applyBorder="1" applyAlignment="1">
      <alignment horizontal="left" vertical="center" wrapText="1"/>
    </xf>
    <xf numFmtId="0" fontId="3" fillId="13" borderId="7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 wrapText="1"/>
    </xf>
    <xf numFmtId="183" fontId="3" fillId="6" borderId="4" xfId="0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right" vertical="center"/>
    </xf>
    <xf numFmtId="183" fontId="2" fillId="8" borderId="4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1275363</xdr:colOff>
      <xdr:row>0</xdr:row>
      <xdr:rowOff>111456</xdr:rowOff>
    </xdr:from>
    <xdr:to>
      <xdr:col>3</xdr:col>
      <xdr:colOff>495301</xdr:colOff>
      <xdr:row>0</xdr:row>
      <xdr:rowOff>619126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0530" y="111125"/>
          <a:ext cx="2268220" cy="5080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1746354</xdr:colOff>
      <xdr:row>0</xdr:row>
      <xdr:rowOff>62666</xdr:rowOff>
    </xdr:from>
    <xdr:to>
      <xdr:col>3</xdr:col>
      <xdr:colOff>239060</xdr:colOff>
      <xdr:row>0</xdr:row>
      <xdr:rowOff>676276</xdr:rowOff>
    </xdr:to>
    <xdr:pic>
      <xdr:nvPicPr>
        <xdr:cNvPr id="3" name="Imagem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41625" y="62230"/>
          <a:ext cx="1854835" cy="61404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1746354</xdr:colOff>
      <xdr:row>0</xdr:row>
      <xdr:rowOff>62666</xdr:rowOff>
    </xdr:from>
    <xdr:to>
      <xdr:col>3</xdr:col>
      <xdr:colOff>239060</xdr:colOff>
      <xdr:row>0</xdr:row>
      <xdr:rowOff>676275</xdr:rowOff>
    </xdr:to>
    <xdr:pic>
      <xdr:nvPicPr>
        <xdr:cNvPr id="3" name="Imagem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51175" y="62230"/>
          <a:ext cx="1854835" cy="61404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1885260</xdr:colOff>
      <xdr:row>0</xdr:row>
      <xdr:rowOff>112276</xdr:rowOff>
    </xdr:from>
    <xdr:to>
      <xdr:col>3</xdr:col>
      <xdr:colOff>377966</xdr:colOff>
      <xdr:row>0</xdr:row>
      <xdr:rowOff>654844</xdr:rowOff>
    </xdr:to>
    <xdr:pic>
      <xdr:nvPicPr>
        <xdr:cNvPr id="3" name="Imagem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2405" y="111760"/>
          <a:ext cx="1855470" cy="5429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713685</xdr:colOff>
      <xdr:row>0</xdr:row>
      <xdr:rowOff>93226</xdr:rowOff>
    </xdr:from>
    <xdr:to>
      <xdr:col>4</xdr:col>
      <xdr:colOff>473216</xdr:colOff>
      <xdr:row>0</xdr:row>
      <xdr:rowOff>638175</xdr:rowOff>
    </xdr:to>
    <xdr:pic>
      <xdr:nvPicPr>
        <xdr:cNvPr id="4" name="Imagem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08605" y="92710"/>
          <a:ext cx="1855470" cy="5454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599385</xdr:colOff>
      <xdr:row>0</xdr:row>
      <xdr:rowOff>83701</xdr:rowOff>
    </xdr:from>
    <xdr:to>
      <xdr:col>4</xdr:col>
      <xdr:colOff>358916</xdr:colOff>
      <xdr:row>0</xdr:row>
      <xdr:rowOff>666750</xdr:rowOff>
    </xdr:to>
    <xdr:pic>
      <xdr:nvPicPr>
        <xdr:cNvPr id="3" name="Imagem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305" y="83185"/>
          <a:ext cx="1855470" cy="5835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370785</xdr:colOff>
      <xdr:row>0</xdr:row>
      <xdr:rowOff>102751</xdr:rowOff>
    </xdr:from>
    <xdr:to>
      <xdr:col>4</xdr:col>
      <xdr:colOff>166538</xdr:colOff>
      <xdr:row>0</xdr:row>
      <xdr:rowOff>600075</xdr:rowOff>
    </xdr:to>
    <xdr:pic>
      <xdr:nvPicPr>
        <xdr:cNvPr id="5" name="Imagem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5705" y="102235"/>
          <a:ext cx="1891665" cy="4978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1437287</xdr:colOff>
      <xdr:row>0</xdr:row>
      <xdr:rowOff>120980</xdr:rowOff>
    </xdr:from>
    <xdr:to>
      <xdr:col>3</xdr:col>
      <xdr:colOff>275237</xdr:colOff>
      <xdr:row>0</xdr:row>
      <xdr:rowOff>621702</xdr:rowOff>
    </xdr:to>
    <xdr:pic>
      <xdr:nvPicPr>
        <xdr:cNvPr id="4" name="Imagem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32455" y="120650"/>
          <a:ext cx="1885950" cy="5010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1042358</xdr:colOff>
      <xdr:row>0</xdr:row>
      <xdr:rowOff>251604</xdr:rowOff>
    </xdr:from>
    <xdr:to>
      <xdr:col>8</xdr:col>
      <xdr:colOff>1118975</xdr:colOff>
      <xdr:row>0</xdr:row>
      <xdr:rowOff>970472</xdr:rowOff>
    </xdr:to>
    <xdr:pic>
      <xdr:nvPicPr>
        <xdr:cNvPr id="4" name="Imagem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76410" y="251460"/>
          <a:ext cx="2686685" cy="7188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1619250</xdr:colOff>
      <xdr:row>0</xdr:row>
      <xdr:rowOff>171450</xdr:rowOff>
    </xdr:from>
    <xdr:to>
      <xdr:col>3</xdr:col>
      <xdr:colOff>142875</xdr:colOff>
      <xdr:row>0</xdr:row>
      <xdr:rowOff>672172</xdr:rowOff>
    </xdr:to>
    <xdr:pic>
      <xdr:nvPicPr>
        <xdr:cNvPr id="6" name="Imagem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71775" y="171450"/>
          <a:ext cx="1885950" cy="500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1635125</xdr:colOff>
      <xdr:row>0</xdr:row>
      <xdr:rowOff>165100</xdr:rowOff>
    </xdr:from>
    <xdr:to>
      <xdr:col>3</xdr:col>
      <xdr:colOff>158750</xdr:colOff>
      <xdr:row>0</xdr:row>
      <xdr:rowOff>650875</xdr:rowOff>
    </xdr:to>
    <xdr:pic>
      <xdr:nvPicPr>
        <xdr:cNvPr id="3" name="Imagem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49575" y="165100"/>
          <a:ext cx="1885950" cy="485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1577975</xdr:colOff>
      <xdr:row>0</xdr:row>
      <xdr:rowOff>98425</xdr:rowOff>
    </xdr:from>
    <xdr:to>
      <xdr:col>3</xdr:col>
      <xdr:colOff>70681</xdr:colOff>
      <xdr:row>0</xdr:row>
      <xdr:rowOff>666750</xdr:rowOff>
    </xdr:to>
    <xdr:pic>
      <xdr:nvPicPr>
        <xdr:cNvPr id="3" name="Imagem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59075" y="98425"/>
          <a:ext cx="1854835" cy="5683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1668689</xdr:colOff>
      <xdr:row>0</xdr:row>
      <xdr:rowOff>87086</xdr:rowOff>
    </xdr:from>
    <xdr:to>
      <xdr:col>3</xdr:col>
      <xdr:colOff>161396</xdr:colOff>
      <xdr:row>0</xdr:row>
      <xdr:rowOff>646340</xdr:rowOff>
    </xdr:to>
    <xdr:pic>
      <xdr:nvPicPr>
        <xdr:cNvPr id="3" name="Imagem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9695" y="86995"/>
          <a:ext cx="1855470" cy="558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1632054</xdr:colOff>
      <xdr:row>0</xdr:row>
      <xdr:rowOff>62664</xdr:rowOff>
    </xdr:from>
    <xdr:to>
      <xdr:col>3</xdr:col>
      <xdr:colOff>124761</xdr:colOff>
      <xdr:row>0</xdr:row>
      <xdr:rowOff>642328</xdr:rowOff>
    </xdr:to>
    <xdr:pic>
      <xdr:nvPicPr>
        <xdr:cNvPr id="3" name="Imagem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74950" y="62230"/>
          <a:ext cx="1854835" cy="5797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1746354</xdr:colOff>
      <xdr:row>0</xdr:row>
      <xdr:rowOff>62665</xdr:rowOff>
    </xdr:from>
    <xdr:to>
      <xdr:col>2</xdr:col>
      <xdr:colOff>820086</xdr:colOff>
      <xdr:row>0</xdr:row>
      <xdr:rowOff>666751</xdr:rowOff>
    </xdr:to>
    <xdr:pic>
      <xdr:nvPicPr>
        <xdr:cNvPr id="3" name="Imagem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32100" y="62230"/>
          <a:ext cx="1854835" cy="6045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sl\AppData\Local\Temp\024b1a9c-bc1e-4c6e-b297-d806151ef94b_REV%204-20231219T191501Z-001.zip.94b\REV%204\CAMARAGIBE%20VF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Ç_BASICO"/>
      <sheetName val="CRONOGRAMA"/>
      <sheetName val="Composições_01"/>
      <sheetName val="Composições_02"/>
      <sheetName val="Composições_03"/>
      <sheetName val="Composições_04"/>
      <sheetName val="Composições_05"/>
      <sheetName val="Composições_06"/>
      <sheetName val="Composições_07"/>
      <sheetName val="Composições_08"/>
      <sheetName val="Composições_09"/>
      <sheetName val="Encargos Sociais"/>
      <sheetName val="Despesas fiscais "/>
      <sheetName val="Despesas Administrativas"/>
    </sheetNames>
    <sheetDataSet>
      <sheetData sheetId="0">
        <row r="11">
          <cell r="A11" t="str">
            <v>1.1</v>
          </cell>
        </row>
        <row r="12">
          <cell r="A12" t="str">
            <v>1.2</v>
          </cell>
        </row>
        <row r="13">
          <cell r="A13" t="str">
            <v>1.3</v>
          </cell>
        </row>
        <row r="16">
          <cell r="A16" t="str">
            <v>2.1</v>
          </cell>
        </row>
        <row r="18">
          <cell r="A18" t="str">
            <v>3.1</v>
          </cell>
        </row>
        <row r="20">
          <cell r="A20" t="str">
            <v>4.1</v>
          </cell>
        </row>
        <row r="23">
          <cell r="A23" t="str">
            <v>5.1</v>
          </cell>
        </row>
      </sheetData>
      <sheetData sheetId="1"/>
      <sheetData sheetId="2">
        <row r="10">
          <cell r="E10">
            <v>17126.55</v>
          </cell>
        </row>
        <row r="11">
          <cell r="E11">
            <v>11669.34</v>
          </cell>
        </row>
        <row r="12">
          <cell r="E12">
            <v>2290.75</v>
          </cell>
        </row>
        <row r="13">
          <cell r="E13">
            <v>1467.63</v>
          </cell>
        </row>
        <row r="14">
          <cell r="D14">
            <v>0</v>
          </cell>
          <cell r="E14">
            <v>2157.71</v>
          </cell>
        </row>
        <row r="15">
          <cell r="D15">
            <v>0</v>
          </cell>
          <cell r="E15">
            <v>1882.18</v>
          </cell>
        </row>
        <row r="16">
          <cell r="D16">
            <v>0</v>
          </cell>
          <cell r="E16">
            <v>1618.28</v>
          </cell>
        </row>
        <row r="25">
          <cell r="E25">
            <v>3163.12</v>
          </cell>
        </row>
        <row r="26">
          <cell r="E26">
            <v>4235.59</v>
          </cell>
        </row>
        <row r="27">
          <cell r="E27">
            <v>2921.1303</v>
          </cell>
        </row>
      </sheetData>
      <sheetData sheetId="3"/>
      <sheetData sheetId="4"/>
      <sheetData sheetId="5"/>
      <sheetData sheetId="6">
        <row r="10">
          <cell r="E10">
            <v>17126.55</v>
          </cell>
        </row>
        <row r="11">
          <cell r="E11">
            <v>11669.34</v>
          </cell>
        </row>
        <row r="12">
          <cell r="E12">
            <v>2290.75</v>
          </cell>
        </row>
        <row r="13">
          <cell r="E13">
            <v>1467.63</v>
          </cell>
        </row>
        <row r="14">
          <cell r="E14">
            <v>2157.71</v>
          </cell>
        </row>
        <row r="15">
          <cell r="E15">
            <v>1882.18</v>
          </cell>
        </row>
        <row r="16">
          <cell r="E16">
            <v>1618.28</v>
          </cell>
        </row>
        <row r="25">
          <cell r="E25">
            <v>3163.12</v>
          </cell>
        </row>
        <row r="26">
          <cell r="E26">
            <v>4235.59</v>
          </cell>
        </row>
        <row r="27">
          <cell r="E27">
            <v>2921.1303</v>
          </cell>
        </row>
      </sheetData>
      <sheetData sheetId="7">
        <row r="10">
          <cell r="E10">
            <v>17126.55</v>
          </cell>
        </row>
        <row r="11">
          <cell r="E11">
            <v>11669.34</v>
          </cell>
        </row>
        <row r="12">
          <cell r="E12">
            <v>3118.31</v>
          </cell>
        </row>
      </sheetData>
      <sheetData sheetId="8">
        <row r="10">
          <cell r="E10">
            <v>17126.55</v>
          </cell>
        </row>
        <row r="11">
          <cell r="E11">
            <v>11669.34</v>
          </cell>
        </row>
        <row r="12">
          <cell r="E12">
            <v>2290.75</v>
          </cell>
        </row>
        <row r="13">
          <cell r="E13">
            <v>1467.63</v>
          </cell>
        </row>
        <row r="14">
          <cell r="E14">
            <v>2157.71</v>
          </cell>
        </row>
        <row r="15">
          <cell r="E15">
            <v>1882.18</v>
          </cell>
        </row>
        <row r="16">
          <cell r="E16">
            <v>1618.28</v>
          </cell>
        </row>
        <row r="25">
          <cell r="E25">
            <v>3163.12</v>
          </cell>
        </row>
        <row r="26">
          <cell r="E26">
            <v>4235.59</v>
          </cell>
        </row>
        <row r="27">
          <cell r="E27">
            <v>2921.1303</v>
          </cell>
        </row>
      </sheetData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5"/>
  <sheetViews>
    <sheetView view="pageBreakPreview" zoomScale="84" zoomScaleNormal="100" topLeftCell="A8" workbookViewId="0">
      <selection activeCell="C3" sqref="C3:G3"/>
    </sheetView>
  </sheetViews>
  <sheetFormatPr defaultColWidth="14.4285714285714" defaultRowHeight="15.75"/>
  <cols>
    <col min="1" max="2" width="12.7142857142857" style="1" customWidth="1"/>
    <col min="3" max="3" width="45.7142857142857" style="1" customWidth="1"/>
    <col min="4" max="5" width="9.71428571428571" style="1" customWidth="1"/>
    <col min="6" max="6" width="13.1428571428571" style="1" customWidth="1"/>
    <col min="7" max="7" width="20.7142857142857" style="1" customWidth="1"/>
    <col min="8" max="8" width="15.2857142857143" style="1" customWidth="1"/>
    <col min="9" max="9" width="18.1428571428571" style="1" customWidth="1"/>
    <col min="10" max="10" width="11.8571428571429" style="1" customWidth="1"/>
    <col min="11" max="26" width="9.14285714285714" style="1" customWidth="1"/>
    <col min="27" max="16384" width="14.4285714285714" style="1"/>
  </cols>
  <sheetData>
    <row r="1" ht="72" customHeight="1" spans="1:11">
      <c r="A1" s="2" t="s">
        <v>0</v>
      </c>
      <c r="B1" s="3"/>
      <c r="C1" s="3"/>
      <c r="D1" s="3"/>
      <c r="E1" s="3"/>
      <c r="F1" s="3"/>
      <c r="G1" s="4"/>
      <c r="H1" s="206"/>
      <c r="I1" s="206"/>
      <c r="J1" s="206"/>
      <c r="K1" s="206"/>
    </row>
    <row r="2" ht="29.25" customHeight="1" spans="1:21">
      <c r="A2" s="39" t="s">
        <v>1</v>
      </c>
      <c r="B2" s="40"/>
      <c r="C2" s="40"/>
      <c r="D2" s="40"/>
      <c r="E2" s="40"/>
      <c r="F2" s="40"/>
      <c r="G2" s="41"/>
      <c r="H2" s="206"/>
      <c r="I2" s="206"/>
      <c r="J2" s="206"/>
      <c r="K2" s="206"/>
      <c r="L2" s="8"/>
      <c r="M2" s="8"/>
      <c r="N2" s="8"/>
      <c r="O2" s="8"/>
      <c r="U2" s="8"/>
    </row>
    <row r="3" ht="55.5" customHeight="1" spans="1:7">
      <c r="A3" s="161" t="s">
        <v>2</v>
      </c>
      <c r="B3" s="161"/>
      <c r="C3" s="10" t="str">
        <f>ORÇ_BASICO!C3</f>
        <v>CONTRATAÇÃO DE CONSULTORIA ESPECIALIZADA EM ELABORAÇÃO DE PROJETOS DE OBRAS E SERVIÇOS DE ENGENHARIA PARA APOIO TÉCNICO A SECRETARIA DE INFRAESTRUTURA MUNICIPIO DE CAMARAGIBE.</v>
      </c>
      <c r="D3" s="10"/>
      <c r="E3" s="10"/>
      <c r="F3" s="10"/>
      <c r="G3" s="10"/>
    </row>
    <row r="4" ht="27.75" customHeight="1" spans="1:7">
      <c r="A4" s="161" t="s">
        <v>3</v>
      </c>
      <c r="B4" s="161"/>
      <c r="C4" s="10" t="s">
        <v>4</v>
      </c>
      <c r="D4" s="60"/>
      <c r="E4" s="60"/>
      <c r="F4" s="60"/>
      <c r="G4" s="60"/>
    </row>
    <row r="5" ht="18" customHeight="1" spans="1:7">
      <c r="A5" s="207" t="s">
        <v>5</v>
      </c>
      <c r="B5" s="208"/>
      <c r="C5" s="208"/>
      <c r="D5" s="208"/>
      <c r="E5" s="208"/>
      <c r="F5" s="209"/>
      <c r="G5" s="210">
        <v>45108</v>
      </c>
    </row>
    <row r="6" ht="24.75" customHeight="1" spans="1:7">
      <c r="A6" s="87" t="s">
        <v>6</v>
      </c>
      <c r="B6" s="228"/>
      <c r="C6" s="228"/>
      <c r="D6" s="228"/>
      <c r="E6" s="228"/>
      <c r="F6" s="228"/>
      <c r="G6" s="228"/>
    </row>
    <row r="7" ht="12" customHeight="1" spans="1:7">
      <c r="A7" s="113"/>
      <c r="B7" s="114"/>
      <c r="C7" s="114"/>
      <c r="D7" s="114"/>
      <c r="E7" s="114"/>
      <c r="F7" s="114"/>
      <c r="G7" s="115"/>
    </row>
    <row r="8" ht="56.25" customHeight="1" spans="1:26">
      <c r="A8" s="213" t="s">
        <v>7</v>
      </c>
      <c r="B8" s="229" t="s">
        <v>8</v>
      </c>
      <c r="C8" s="230"/>
      <c r="D8" s="213" t="s">
        <v>9</v>
      </c>
      <c r="E8" s="213" t="s">
        <v>10</v>
      </c>
      <c r="F8" s="213" t="s">
        <v>11</v>
      </c>
      <c r="G8" s="213" t="s">
        <v>12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ht="9.75" customHeight="1" spans="1:26">
      <c r="A9" s="76"/>
      <c r="B9" s="76"/>
      <c r="C9" s="76"/>
      <c r="D9" s="76"/>
      <c r="E9" s="76"/>
      <c r="F9" s="76"/>
      <c r="G9" s="76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</row>
    <row r="10" ht="32.25" customHeight="1" spans="1:10">
      <c r="A10" s="84" t="s">
        <v>13</v>
      </c>
      <c r="B10" s="231" t="s">
        <v>14</v>
      </c>
      <c r="C10" s="231"/>
      <c r="D10" s="231"/>
      <c r="E10" s="231"/>
      <c r="F10" s="231"/>
      <c r="G10" s="99">
        <f>ORÇ_BASICO!H10</f>
        <v>863296.9</v>
      </c>
      <c r="J10" s="227"/>
    </row>
    <row r="11" ht="9.75" customHeight="1" spans="1:10">
      <c r="A11" s="76"/>
      <c r="B11" s="76"/>
      <c r="C11" s="76"/>
      <c r="D11" s="76"/>
      <c r="E11" s="76"/>
      <c r="F11" s="76"/>
      <c r="G11" s="76"/>
      <c r="H11" s="217"/>
      <c r="I11" s="217"/>
      <c r="J11" s="221"/>
    </row>
    <row r="12" ht="32.25" customHeight="1" spans="1:10">
      <c r="A12" s="84" t="s">
        <v>15</v>
      </c>
      <c r="B12" s="232" t="s">
        <v>16</v>
      </c>
      <c r="C12" s="232"/>
      <c r="D12" s="232"/>
      <c r="E12" s="232"/>
      <c r="F12" s="232"/>
      <c r="G12" s="233">
        <f>ORÇ_BASICO!H15</f>
        <v>32605.44</v>
      </c>
      <c r="H12" s="221"/>
      <c r="I12" s="204"/>
      <c r="J12" s="221"/>
    </row>
    <row r="13" ht="9.75" customHeight="1" spans="1:10">
      <c r="A13" s="76"/>
      <c r="B13" s="76"/>
      <c r="C13" s="76"/>
      <c r="D13" s="76"/>
      <c r="E13" s="76"/>
      <c r="F13" s="76"/>
      <c r="G13" s="76"/>
      <c r="H13" s="217"/>
      <c r="I13" s="217"/>
      <c r="J13" s="221"/>
    </row>
    <row r="14" ht="32.25" customHeight="1" spans="1:10">
      <c r="A14" s="84" t="s">
        <v>17</v>
      </c>
      <c r="B14" s="232" t="s">
        <v>18</v>
      </c>
      <c r="C14" s="232"/>
      <c r="D14" s="232"/>
      <c r="E14" s="232"/>
      <c r="F14" s="232"/>
      <c r="G14" s="233">
        <f>ORÇ_BASICO!H17</f>
        <v>548855.82</v>
      </c>
      <c r="H14" s="221"/>
      <c r="I14" s="204"/>
      <c r="J14" s="221"/>
    </row>
    <row r="15" ht="9.75" customHeight="1" spans="1:10">
      <c r="A15" s="76"/>
      <c r="B15" s="76"/>
      <c r="C15" s="76"/>
      <c r="D15" s="76"/>
      <c r="E15" s="76"/>
      <c r="F15" s="76"/>
      <c r="G15" s="76"/>
      <c r="H15" s="217"/>
      <c r="I15" s="217"/>
      <c r="J15" s="221"/>
    </row>
    <row r="16" ht="32.25" customHeight="1" spans="1:10">
      <c r="A16" s="84" t="s">
        <v>19</v>
      </c>
      <c r="B16" s="232" t="s">
        <v>20</v>
      </c>
      <c r="C16" s="232"/>
      <c r="D16" s="232"/>
      <c r="E16" s="232"/>
      <c r="F16" s="232"/>
      <c r="G16" s="233">
        <f>ORÇ_BASICO!H19</f>
        <v>1140101.18</v>
      </c>
      <c r="H16" s="221"/>
      <c r="I16" s="204"/>
      <c r="J16" s="221"/>
    </row>
    <row r="17" ht="6" customHeight="1" spans="1:10">
      <c r="A17" s="76"/>
      <c r="B17" s="76"/>
      <c r="C17" s="76"/>
      <c r="D17" s="76"/>
      <c r="E17" s="76"/>
      <c r="F17" s="76"/>
      <c r="G17" s="76"/>
      <c r="H17" s="221"/>
      <c r="I17" s="204"/>
      <c r="J17" s="221"/>
    </row>
    <row r="18" ht="32.25" customHeight="1" spans="1:10">
      <c r="A18" s="84" t="s">
        <v>21</v>
      </c>
      <c r="B18" s="232" t="s">
        <v>22</v>
      </c>
      <c r="C18" s="232"/>
      <c r="D18" s="232"/>
      <c r="E18" s="232"/>
      <c r="F18" s="232"/>
      <c r="G18" s="233">
        <f>ORÇ_BASICO!H22</f>
        <v>72845.26</v>
      </c>
      <c r="H18" s="221"/>
      <c r="I18" s="204"/>
      <c r="J18" s="221"/>
    </row>
    <row r="19" ht="7.5" customHeight="1" spans="1:10">
      <c r="A19" s="76"/>
      <c r="B19" s="76"/>
      <c r="C19" s="76"/>
      <c r="D19" s="76"/>
      <c r="E19" s="76"/>
      <c r="F19" s="76"/>
      <c r="G19" s="76"/>
      <c r="I19" s="204"/>
      <c r="J19" s="221"/>
    </row>
    <row r="20" ht="38.25" customHeight="1" spans="1:10">
      <c r="A20" s="234" t="s">
        <v>23</v>
      </c>
      <c r="B20" s="234"/>
      <c r="C20" s="234"/>
      <c r="D20" s="234"/>
      <c r="E20" s="234"/>
      <c r="F20" s="234"/>
      <c r="G20" s="235">
        <f>G18+G16+G14+G12+G10</f>
        <v>2657704.6</v>
      </c>
      <c r="H20" s="222"/>
      <c r="I20" s="204"/>
      <c r="J20" s="221"/>
    </row>
    <row r="21" ht="30.75" customHeight="1" spans="1:10">
      <c r="A21" s="226" t="s">
        <v>24</v>
      </c>
      <c r="B21" s="226"/>
      <c r="C21" s="226"/>
      <c r="D21" s="226"/>
      <c r="E21" s="226"/>
      <c r="F21" s="226"/>
      <c r="G21" s="226"/>
      <c r="H21" s="222"/>
      <c r="I21" s="204"/>
      <c r="J21" s="221"/>
    </row>
    <row r="22" ht="24.75" customHeight="1" spans="1:8">
      <c r="A22" s="8"/>
      <c r="B22" s="8"/>
      <c r="C22" s="111"/>
      <c r="D22" s="8"/>
      <c r="E22" s="8"/>
      <c r="F22" s="8"/>
      <c r="G22" s="8"/>
      <c r="H22" s="222"/>
    </row>
    <row r="23" ht="24.75" customHeight="1" spans="1:7">
      <c r="A23" s="8"/>
      <c r="B23" s="8"/>
      <c r="C23" s="111"/>
      <c r="D23" s="8"/>
      <c r="E23" s="8"/>
      <c r="F23" s="8"/>
      <c r="G23" s="8"/>
    </row>
    <row r="24" ht="24.75" customHeight="1" spans="1:7">
      <c r="A24" s="8"/>
      <c r="B24" s="8"/>
      <c r="C24" s="111"/>
      <c r="D24" s="8"/>
      <c r="E24" s="8"/>
      <c r="F24" s="8"/>
      <c r="G24" s="8"/>
    </row>
    <row r="25" ht="24.75" customHeight="1" spans="1:7">
      <c r="A25" s="8"/>
      <c r="B25" s="8"/>
      <c r="C25" s="111"/>
      <c r="D25" s="8"/>
      <c r="E25" s="8"/>
      <c r="F25" s="8"/>
      <c r="G25" s="8"/>
    </row>
    <row r="26" ht="24.75" customHeight="1" spans="1:7">
      <c r="A26" s="8"/>
      <c r="B26" s="8"/>
      <c r="C26" s="111"/>
      <c r="D26" s="8"/>
      <c r="E26" s="8"/>
      <c r="F26" s="8"/>
      <c r="G26" s="8"/>
    </row>
    <row r="27" ht="24.75" customHeight="1" spans="1:7">
      <c r="A27" s="8"/>
      <c r="B27" s="8"/>
      <c r="C27" s="111"/>
      <c r="D27" s="8"/>
      <c r="E27" s="8"/>
      <c r="F27" s="8"/>
      <c r="G27" s="8"/>
    </row>
    <row r="28" ht="24.75" customHeight="1" spans="1:7">
      <c r="A28" s="8"/>
      <c r="B28" s="8"/>
      <c r="C28" s="111"/>
      <c r="D28" s="8"/>
      <c r="E28" s="8"/>
      <c r="F28" s="8"/>
      <c r="G28" s="8"/>
    </row>
    <row r="29" ht="24.75" customHeight="1" spans="1:7">
      <c r="A29" s="8"/>
      <c r="B29" s="8"/>
      <c r="C29" s="111"/>
      <c r="D29" s="8"/>
      <c r="E29" s="8"/>
      <c r="F29" s="8"/>
      <c r="G29" s="8"/>
    </row>
    <row r="30" ht="24.75" customHeight="1" spans="1:7">
      <c r="A30" s="8"/>
      <c r="B30" s="8"/>
      <c r="C30" s="111"/>
      <c r="D30" s="8"/>
      <c r="E30" s="8"/>
      <c r="F30" s="8"/>
      <c r="G30" s="8"/>
    </row>
    <row r="31" ht="24.75" customHeight="1" spans="1:7">
      <c r="A31" s="8"/>
      <c r="B31" s="8"/>
      <c r="C31" s="111"/>
      <c r="D31" s="8"/>
      <c r="E31" s="8"/>
      <c r="F31" s="8"/>
      <c r="G31" s="8"/>
    </row>
    <row r="32" ht="24.75" customHeight="1" spans="1:7">
      <c r="A32" s="8"/>
      <c r="B32" s="8"/>
      <c r="C32" s="111"/>
      <c r="D32" s="8"/>
      <c r="E32" s="8"/>
      <c r="F32" s="8"/>
      <c r="G32" s="8"/>
    </row>
    <row r="33" ht="24.75" customHeight="1" spans="1:7">
      <c r="A33" s="8"/>
      <c r="B33" s="8"/>
      <c r="C33" s="111"/>
      <c r="D33" s="8"/>
      <c r="E33" s="8"/>
      <c r="F33" s="8"/>
      <c r="G33" s="8"/>
    </row>
    <row r="34" ht="24.75" customHeight="1" spans="1:7">
      <c r="A34" s="8"/>
      <c r="B34" s="8"/>
      <c r="C34" s="111"/>
      <c r="D34" s="8"/>
      <c r="E34" s="8"/>
      <c r="F34" s="8"/>
      <c r="G34" s="8"/>
    </row>
    <row r="35" ht="24.75" customHeight="1" spans="1:7">
      <c r="A35" s="8"/>
      <c r="B35" s="8"/>
      <c r="C35" s="111"/>
      <c r="D35" s="8"/>
      <c r="E35" s="8"/>
      <c r="F35" s="8"/>
      <c r="G35" s="8"/>
    </row>
    <row r="36" ht="24.75" customHeight="1" spans="1:7">
      <c r="A36" s="8"/>
      <c r="B36" s="8"/>
      <c r="C36" s="111"/>
      <c r="D36" s="8"/>
      <c r="E36" s="8"/>
      <c r="F36" s="8"/>
      <c r="G36" s="8"/>
    </row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</sheetData>
  <mergeCells count="26">
    <mergeCell ref="A1:G1"/>
    <mergeCell ref="A2:G2"/>
    <mergeCell ref="L2:N2"/>
    <mergeCell ref="O2:T2"/>
    <mergeCell ref="U2:V2"/>
    <mergeCell ref="A3:B3"/>
    <mergeCell ref="C3:G3"/>
    <mergeCell ref="A4:B4"/>
    <mergeCell ref="C4:G4"/>
    <mergeCell ref="A5:F5"/>
    <mergeCell ref="A6:G6"/>
    <mergeCell ref="A7:G7"/>
    <mergeCell ref="B8:C8"/>
    <mergeCell ref="A9:G9"/>
    <mergeCell ref="B10:F10"/>
    <mergeCell ref="A11:G11"/>
    <mergeCell ref="B12:F12"/>
    <mergeCell ref="A13:G13"/>
    <mergeCell ref="B14:F14"/>
    <mergeCell ref="A15:G15"/>
    <mergeCell ref="B16:F16"/>
    <mergeCell ref="A17:G17"/>
    <mergeCell ref="B18:F18"/>
    <mergeCell ref="A19:G19"/>
    <mergeCell ref="A20:F20"/>
    <mergeCell ref="A21:G21"/>
  </mergeCells>
  <printOptions horizontalCentered="1"/>
  <pageMargins left="0.511811023622047" right="0.511811023622047" top="0.78740157480315" bottom="0.78740157480315" header="0.31496062992126" footer="0.31496062992126"/>
  <pageSetup paperSize="9" scale="74" orientation="portrait"/>
  <headerFooter/>
  <colBreaks count="1" manualBreakCount="1">
    <brk id="7" max="1048575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view="pageBreakPreview" zoomScale="91" zoomScaleNormal="100" topLeftCell="A30" workbookViewId="0">
      <selection activeCell="H9" sqref="H9"/>
    </sheetView>
  </sheetViews>
  <sheetFormatPr defaultColWidth="14.4285714285714" defaultRowHeight="15.75"/>
  <cols>
    <col min="1" max="1" width="16.4285714285714" style="1" customWidth="1"/>
    <col min="2" max="2" width="37.7142857142857" style="1" customWidth="1"/>
    <col min="3" max="4" width="12.7142857142857" style="1" customWidth="1"/>
    <col min="5" max="5" width="17.8571428571429" style="1" customWidth="1"/>
    <col min="6" max="6" width="20.7142857142857" style="1" customWidth="1"/>
    <col min="7" max="7" width="9.14285714285714" style="1" customWidth="1"/>
    <col min="8" max="8" width="24.8571428571429" style="1" customWidth="1"/>
    <col min="9" max="26" width="9.14285714285714" style="1" customWidth="1"/>
    <col min="27" max="16384" width="14.4285714285714" style="1"/>
  </cols>
  <sheetData>
    <row r="1" ht="72" customHeight="1" spans="1:6">
      <c r="A1" s="2" t="s">
        <v>104</v>
      </c>
      <c r="B1" s="3"/>
      <c r="C1" s="3"/>
      <c r="D1" s="3"/>
      <c r="E1" s="3"/>
      <c r="F1" s="4"/>
    </row>
    <row r="2" ht="29.25" customHeight="1" spans="1:14">
      <c r="A2" s="39" t="s">
        <v>1</v>
      </c>
      <c r="B2" s="40"/>
      <c r="C2" s="40"/>
      <c r="D2" s="40"/>
      <c r="E2" s="40"/>
      <c r="F2" s="41"/>
      <c r="G2" s="8"/>
      <c r="H2" s="8"/>
      <c r="N2" s="8"/>
    </row>
    <row r="3" ht="50.25" customHeight="1" spans="1:6">
      <c r="A3" s="9" t="s">
        <v>2</v>
      </c>
      <c r="B3" s="10" t="str">
        <f>ORÇ_BASICO!$C$3</f>
        <v>CONTRATAÇÃO DE CONSULTORIA ESPECIALIZADA EM ELABORAÇÃO DE PROJETOS DE OBRAS E SERVIÇOS DE ENGENHARIA PARA APOIO TÉCNICO A SECRETARIA DE INFRAESTRUTURA MUNICIPIO DE CAMARAGIBE.</v>
      </c>
      <c r="C3" s="10"/>
      <c r="D3" s="10"/>
      <c r="E3" s="10"/>
      <c r="F3" s="10"/>
    </row>
    <row r="4" ht="25.5" customHeight="1" spans="1:6">
      <c r="A4" s="9" t="s">
        <v>3</v>
      </c>
      <c r="B4" s="10" t="s">
        <v>60</v>
      </c>
      <c r="C4" s="10"/>
      <c r="D4" s="10"/>
      <c r="E4" s="10"/>
      <c r="F4" s="10"/>
    </row>
    <row r="5" ht="24.75" customHeight="1" spans="1:13">
      <c r="A5" s="87" t="s">
        <v>154</v>
      </c>
      <c r="B5" s="88"/>
      <c r="C5" s="88"/>
      <c r="D5" s="88"/>
      <c r="E5" s="88"/>
      <c r="F5" s="88"/>
      <c r="H5" s="112"/>
      <c r="I5" s="127"/>
      <c r="J5" s="127"/>
      <c r="K5" s="127"/>
      <c r="L5" s="127"/>
      <c r="M5" s="128"/>
    </row>
    <row r="6" ht="12.75" customHeight="1" spans="1:6">
      <c r="A6" s="113"/>
      <c r="B6" s="114"/>
      <c r="C6" s="114"/>
      <c r="D6" s="114"/>
      <c r="E6" s="114"/>
      <c r="F6" s="115"/>
    </row>
    <row r="7" ht="21.75" customHeight="1" spans="1:26">
      <c r="A7" s="90" t="s">
        <v>7</v>
      </c>
      <c r="B7" s="90" t="s">
        <v>105</v>
      </c>
      <c r="C7" s="90" t="s">
        <v>9</v>
      </c>
      <c r="D7" s="90" t="s">
        <v>10</v>
      </c>
      <c r="E7" s="90" t="s">
        <v>106</v>
      </c>
      <c r="F7" s="90" t="s">
        <v>107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ht="21.75" customHeight="1" spans="1:6">
      <c r="A8" s="72"/>
      <c r="B8" s="73" t="s">
        <v>108</v>
      </c>
      <c r="C8" s="76"/>
      <c r="D8" s="92"/>
      <c r="E8" s="92"/>
      <c r="F8" s="92"/>
    </row>
    <row r="9" ht="21.75" customHeight="1" spans="1:6">
      <c r="A9" s="72" t="s">
        <v>13</v>
      </c>
      <c r="B9" s="73" t="s">
        <v>109</v>
      </c>
      <c r="C9" s="76"/>
      <c r="D9" s="92"/>
      <c r="E9" s="92"/>
      <c r="F9" s="92"/>
    </row>
    <row r="10" ht="21.75" customHeight="1" spans="1:6">
      <c r="A10" s="76" t="s">
        <v>110</v>
      </c>
      <c r="B10" s="93" t="s">
        <v>111</v>
      </c>
      <c r="C10" s="76" t="s">
        <v>51</v>
      </c>
      <c r="D10" s="116">
        <v>0.25</v>
      </c>
      <c r="E10" s="95">
        <f>[1]Composições_05!E10</f>
        <v>17126.55</v>
      </c>
      <c r="F10" s="95">
        <f t="shared" ref="F10:F16" si="0">D10*E10</f>
        <v>4281.6375</v>
      </c>
    </row>
    <row r="11" ht="21.75" customHeight="1" spans="1:8">
      <c r="A11" s="76" t="str">
        <f t="shared" ref="A11:A16" si="1">A10</f>
        <v>DNIT Jul 23</v>
      </c>
      <c r="B11" s="93" t="s">
        <v>112</v>
      </c>
      <c r="C11" s="76" t="s">
        <v>51</v>
      </c>
      <c r="D11" s="116">
        <v>1</v>
      </c>
      <c r="E11" s="95">
        <f>[1]Composições_05!E11</f>
        <v>11669.34</v>
      </c>
      <c r="F11" s="95">
        <f t="shared" si="0"/>
        <v>11669.34</v>
      </c>
      <c r="H11" s="1">
        <v>176</v>
      </c>
    </row>
    <row r="12" ht="21.75" customHeight="1" spans="1:8">
      <c r="A12" s="76" t="str">
        <f t="shared" si="1"/>
        <v>DNIT Jul 23</v>
      </c>
      <c r="B12" s="93" t="s">
        <v>113</v>
      </c>
      <c r="C12" s="76" t="s">
        <v>51</v>
      </c>
      <c r="D12" s="116">
        <v>1</v>
      </c>
      <c r="E12" s="95">
        <f>[1]Composições_05!E12</f>
        <v>2290.75</v>
      </c>
      <c r="F12" s="95">
        <f t="shared" si="0"/>
        <v>2290.75</v>
      </c>
      <c r="H12" s="1">
        <f>H11/5</f>
        <v>35.2</v>
      </c>
    </row>
    <row r="13" ht="21.75" customHeight="1" spans="1:6">
      <c r="A13" s="76" t="str">
        <f t="shared" si="1"/>
        <v>DNIT Jul 23</v>
      </c>
      <c r="B13" s="93" t="s">
        <v>114</v>
      </c>
      <c r="C13" s="76" t="s">
        <v>51</v>
      </c>
      <c r="D13" s="116">
        <v>2</v>
      </c>
      <c r="E13" s="95">
        <f>[1]Composições_05!E13</f>
        <v>1467.63</v>
      </c>
      <c r="F13" s="95">
        <f t="shared" si="0"/>
        <v>2935.26</v>
      </c>
    </row>
    <row r="14" ht="21.75" customHeight="1" spans="1:6">
      <c r="A14" s="76" t="str">
        <f t="shared" si="1"/>
        <v>DNIT Jul 23</v>
      </c>
      <c r="B14" s="93" t="s">
        <v>115</v>
      </c>
      <c r="C14" s="76" t="s">
        <v>140</v>
      </c>
      <c r="D14" s="116">
        <v>1</v>
      </c>
      <c r="E14" s="95">
        <f>[1]Composições_05!E14</f>
        <v>2157.71</v>
      </c>
      <c r="F14" s="95">
        <f t="shared" si="0"/>
        <v>2157.71</v>
      </c>
    </row>
    <row r="15" ht="21.75" customHeight="1" spans="1:6">
      <c r="A15" s="76" t="str">
        <f t="shared" si="1"/>
        <v>DNIT Jul 23</v>
      </c>
      <c r="B15" s="93" t="s">
        <v>116</v>
      </c>
      <c r="C15" s="76" t="s">
        <v>140</v>
      </c>
      <c r="D15" s="116">
        <v>1</v>
      </c>
      <c r="E15" s="95">
        <f>[1]Composições_05!E15</f>
        <v>1882.18</v>
      </c>
      <c r="F15" s="95">
        <f t="shared" si="0"/>
        <v>1882.18</v>
      </c>
    </row>
    <row r="16" ht="21.75" customHeight="1" spans="1:6">
      <c r="A16" s="76" t="str">
        <f t="shared" si="1"/>
        <v>DNIT Jul 23</v>
      </c>
      <c r="B16" s="93" t="s">
        <v>117</v>
      </c>
      <c r="C16" s="76" t="s">
        <v>140</v>
      </c>
      <c r="D16" s="116">
        <v>2</v>
      </c>
      <c r="E16" s="95">
        <f>[1]Composições_05!E16</f>
        <v>1618.28</v>
      </c>
      <c r="F16" s="95">
        <f t="shared" si="0"/>
        <v>3236.56</v>
      </c>
    </row>
    <row r="17" ht="11.25" customHeight="1" spans="1:6">
      <c r="A17" s="76"/>
      <c r="B17" s="93"/>
      <c r="C17" s="76"/>
      <c r="D17" s="92"/>
      <c r="E17" s="92"/>
      <c r="F17" s="92"/>
    </row>
    <row r="18" ht="21.75" customHeight="1" spans="1:6">
      <c r="A18" s="96" t="s">
        <v>118</v>
      </c>
      <c r="B18" s="97"/>
      <c r="C18" s="97"/>
      <c r="D18" s="97"/>
      <c r="E18" s="98"/>
      <c r="F18" s="99">
        <f>SUM(F10:F16)</f>
        <v>28453.4375</v>
      </c>
    </row>
    <row r="19" ht="21.75" customHeight="1" spans="1:8">
      <c r="A19" s="72" t="s">
        <v>15</v>
      </c>
      <c r="B19" s="73" t="s">
        <v>119</v>
      </c>
      <c r="C19" s="76" t="s">
        <v>120</v>
      </c>
      <c r="D19" s="92">
        <v>84.04</v>
      </c>
      <c r="E19" s="92"/>
      <c r="F19" s="95">
        <f>ROUNDDOWN(D19/100*F18,2)</f>
        <v>23912.26</v>
      </c>
      <c r="H19" s="100"/>
    </row>
    <row r="20" ht="21.75" customHeight="1" spans="1:6">
      <c r="A20" s="96" t="s">
        <v>121</v>
      </c>
      <c r="B20" s="97"/>
      <c r="C20" s="97"/>
      <c r="D20" s="97"/>
      <c r="E20" s="98"/>
      <c r="F20" s="99">
        <f>SUM(F19)</f>
        <v>23912.26</v>
      </c>
    </row>
    <row r="21" ht="21.75" customHeight="1" spans="1:6">
      <c r="A21" s="72" t="s">
        <v>17</v>
      </c>
      <c r="B21" s="73" t="s">
        <v>122</v>
      </c>
      <c r="C21" s="76" t="s">
        <v>120</v>
      </c>
      <c r="D21" s="92">
        <v>20</v>
      </c>
      <c r="E21" s="92"/>
      <c r="F21" s="95">
        <f>ROUNDDOWN(D21/100*F18,2)</f>
        <v>5690.68</v>
      </c>
    </row>
    <row r="22" ht="21.75" customHeight="1" spans="1:6">
      <c r="A22" s="96" t="s">
        <v>123</v>
      </c>
      <c r="B22" s="97"/>
      <c r="C22" s="97"/>
      <c r="D22" s="97"/>
      <c r="E22" s="98"/>
      <c r="F22" s="99">
        <f>SUM(F21)</f>
        <v>5690.68</v>
      </c>
    </row>
    <row r="23" ht="21.75" customHeight="1" spans="1:6">
      <c r="A23" s="72" t="s">
        <v>19</v>
      </c>
      <c r="B23" s="73" t="s">
        <v>124</v>
      </c>
      <c r="C23" s="76"/>
      <c r="D23" s="92"/>
      <c r="E23" s="92"/>
      <c r="F23" s="92"/>
    </row>
    <row r="24" ht="21.75" customHeight="1" spans="1:6">
      <c r="A24" s="72" t="s">
        <v>48</v>
      </c>
      <c r="B24" s="73" t="s">
        <v>125</v>
      </c>
      <c r="C24" s="76"/>
      <c r="D24" s="92"/>
      <c r="E24" s="92"/>
      <c r="F24" s="92"/>
    </row>
    <row r="25" ht="21.75" customHeight="1" spans="1:6">
      <c r="A25" s="76" t="str">
        <f t="shared" ref="A25:A26" si="2">A15</f>
        <v>DNIT Jul 23</v>
      </c>
      <c r="B25" s="93" t="s">
        <v>126</v>
      </c>
      <c r="C25" s="76" t="s">
        <v>51</v>
      </c>
      <c r="D25" s="92">
        <f>D12</f>
        <v>1</v>
      </c>
      <c r="E25" s="95">
        <f>[1]Composições_05!E25</f>
        <v>3163.12</v>
      </c>
      <c r="F25" s="95">
        <f t="shared" ref="F25:F27" si="3">D25*E25</f>
        <v>3163.12</v>
      </c>
    </row>
    <row r="26" ht="21.75" customHeight="1" spans="1:6">
      <c r="A26" s="76" t="str">
        <f t="shared" si="2"/>
        <v>DNIT Jul 23</v>
      </c>
      <c r="B26" s="93" t="s">
        <v>127</v>
      </c>
      <c r="C26" s="76" t="s">
        <v>51</v>
      </c>
      <c r="D26" s="92">
        <f>D14</f>
        <v>1</v>
      </c>
      <c r="E26" s="95">
        <f>[1]Composições_05!E26</f>
        <v>4235.59</v>
      </c>
      <c r="F26" s="95">
        <f t="shared" si="3"/>
        <v>4235.59</v>
      </c>
    </row>
    <row r="27" ht="21.75" customHeight="1" spans="1:6">
      <c r="A27" s="76" t="str">
        <f>A26</f>
        <v>DNIT Jul 23</v>
      </c>
      <c r="B27" s="93" t="s">
        <v>128</v>
      </c>
      <c r="C27" s="76" t="s">
        <v>51</v>
      </c>
      <c r="D27" s="92">
        <f>D25+D26</f>
        <v>2</v>
      </c>
      <c r="E27" s="95">
        <f>[1]Composições_05!E27</f>
        <v>2921.1303</v>
      </c>
      <c r="F27" s="95">
        <f t="shared" si="3"/>
        <v>5842.2606</v>
      </c>
    </row>
    <row r="28" ht="21.75" customHeight="1" spans="1:6">
      <c r="A28" s="76"/>
      <c r="B28" s="93"/>
      <c r="C28" s="76"/>
      <c r="D28" s="92"/>
      <c r="E28" s="92"/>
      <c r="F28" s="92"/>
    </row>
    <row r="29" ht="21.75" customHeight="1" spans="1:6">
      <c r="A29" s="96" t="s">
        <v>129</v>
      </c>
      <c r="B29" s="97"/>
      <c r="C29" s="97"/>
      <c r="D29" s="97"/>
      <c r="E29" s="98"/>
      <c r="F29" s="99">
        <f>SUM(F25:F27)</f>
        <v>13240.9706</v>
      </c>
    </row>
    <row r="30" ht="21.75" customHeight="1" spans="1:6">
      <c r="A30" s="76"/>
      <c r="B30" s="101" t="s">
        <v>130</v>
      </c>
      <c r="C30" s="76"/>
      <c r="D30" s="92"/>
      <c r="E30" s="92"/>
      <c r="F30" s="102">
        <f>F18+F20+F22+F29</f>
        <v>71297.3481</v>
      </c>
    </row>
    <row r="31" ht="31.5" customHeight="1" spans="1:6">
      <c r="A31" s="72" t="s">
        <v>21</v>
      </c>
      <c r="B31" s="103" t="s">
        <v>131</v>
      </c>
      <c r="C31" s="76" t="s">
        <v>120</v>
      </c>
      <c r="D31" s="92">
        <v>12</v>
      </c>
      <c r="E31" s="95">
        <f>F31</f>
        <v>8555.681772</v>
      </c>
      <c r="F31" s="95">
        <f>F30*0.12</f>
        <v>8555.681772</v>
      </c>
    </row>
    <row r="32" ht="21.75" customHeight="1" spans="1:6">
      <c r="A32" s="76"/>
      <c r="B32" s="73" t="s">
        <v>132</v>
      </c>
      <c r="C32" s="76"/>
      <c r="D32" s="92"/>
      <c r="E32" s="95"/>
      <c r="F32" s="102">
        <f>SUM(F31)</f>
        <v>8555.681772</v>
      </c>
    </row>
    <row r="33" ht="21.75" customHeight="1" spans="1:6">
      <c r="A33" s="76"/>
      <c r="B33" s="101" t="s">
        <v>133</v>
      </c>
      <c r="C33" s="76"/>
      <c r="D33" s="92"/>
      <c r="E33" s="95"/>
      <c r="F33" s="102">
        <f>F30+F32</f>
        <v>79853.029872</v>
      </c>
    </row>
    <row r="34" ht="32.25" customHeight="1" spans="1:6">
      <c r="A34" s="72" t="s">
        <v>134</v>
      </c>
      <c r="B34" s="103" t="s">
        <v>135</v>
      </c>
      <c r="C34" s="76" t="s">
        <v>120</v>
      </c>
      <c r="D34" s="104">
        <v>9.469</v>
      </c>
      <c r="E34" s="95">
        <f>F34</f>
        <v>7561.28339857968</v>
      </c>
      <c r="F34" s="95">
        <f>F33*0.09469</f>
        <v>7561.28339857968</v>
      </c>
    </row>
    <row r="35" ht="21.75" customHeight="1" spans="1:6">
      <c r="A35" s="96" t="s">
        <v>136</v>
      </c>
      <c r="B35" s="97"/>
      <c r="C35" s="97"/>
      <c r="D35" s="97"/>
      <c r="E35" s="98"/>
      <c r="F35" s="99">
        <f>SUM(F34)</f>
        <v>7561.28339857968</v>
      </c>
    </row>
    <row r="36" ht="12.75" customHeight="1" spans="1:6">
      <c r="A36" s="117"/>
      <c r="B36" s="118"/>
      <c r="C36" s="118"/>
      <c r="D36" s="118"/>
      <c r="E36" s="118"/>
      <c r="F36" s="119"/>
    </row>
    <row r="37" ht="21.75" customHeight="1" spans="1:7">
      <c r="A37" s="120" t="s">
        <v>59</v>
      </c>
      <c r="B37" s="121"/>
      <c r="C37" s="121"/>
      <c r="D37" s="121"/>
      <c r="E37" s="121"/>
      <c r="F37" s="122">
        <f>F35+F32+F29+F22+F20+F18</f>
        <v>87414.3132705797</v>
      </c>
      <c r="G37" s="1">
        <f>F37/60</f>
        <v>1456.90522117633</v>
      </c>
    </row>
    <row r="38" ht="21.75" customHeight="1" spans="1:6">
      <c r="A38" s="120" t="s">
        <v>155</v>
      </c>
      <c r="B38" s="121"/>
      <c r="C38" s="121"/>
      <c r="D38" s="121"/>
      <c r="E38" s="121"/>
      <c r="F38" s="122">
        <v>1200</v>
      </c>
    </row>
    <row r="39" ht="21.75" customHeight="1" spans="1:8">
      <c r="A39" s="120" t="s">
        <v>156</v>
      </c>
      <c r="B39" s="121"/>
      <c r="C39" s="121"/>
      <c r="D39" s="121"/>
      <c r="E39" s="121"/>
      <c r="F39" s="122">
        <f>F37/F38</f>
        <v>72.8452610588164</v>
      </c>
      <c r="H39" s="129"/>
    </row>
    <row r="40" ht="12.75" customHeight="1" spans="1:6">
      <c r="A40" s="8"/>
      <c r="B40" s="111"/>
      <c r="C40" s="8"/>
      <c r="D40" s="8"/>
      <c r="E40" s="8"/>
      <c r="F40" s="8"/>
    </row>
    <row r="41" ht="12.75" customHeight="1" spans="1:6">
      <c r="A41" s="8"/>
      <c r="B41" s="111"/>
      <c r="C41" s="8"/>
      <c r="D41" s="8"/>
      <c r="E41" s="8"/>
      <c r="F41" s="8"/>
    </row>
    <row r="42" ht="12.75" customHeight="1" spans="1:6">
      <c r="A42" s="8"/>
      <c r="B42" s="111"/>
      <c r="C42" s="8"/>
      <c r="D42" s="8"/>
      <c r="E42" s="8"/>
      <c r="F42" s="8"/>
    </row>
    <row r="43" ht="12.75" customHeight="1" spans="1:6">
      <c r="A43" s="8"/>
      <c r="B43" s="111"/>
      <c r="C43" s="8"/>
      <c r="D43" s="8"/>
      <c r="E43" s="8"/>
      <c r="F43" s="8"/>
    </row>
    <row r="44" ht="12.75" customHeight="1" spans="1:6">
      <c r="A44" s="8"/>
      <c r="B44" s="111"/>
      <c r="C44" s="8"/>
      <c r="D44" s="8"/>
      <c r="E44" s="8"/>
      <c r="F44" s="8"/>
    </row>
    <row r="45" ht="12.75" customHeight="1" spans="1:6">
      <c r="A45" s="8"/>
      <c r="B45" s="111"/>
      <c r="C45" s="8"/>
      <c r="D45" s="8"/>
      <c r="E45" s="8"/>
      <c r="F45" s="8"/>
    </row>
    <row r="46" ht="12.75" customHeight="1" spans="1:6">
      <c r="A46" s="8"/>
      <c r="B46" s="111"/>
      <c r="C46" s="8"/>
      <c r="D46" s="8"/>
      <c r="E46" s="8"/>
      <c r="F46" s="8"/>
    </row>
    <row r="47" ht="12.75" customHeight="1" spans="1:6">
      <c r="A47" s="8"/>
      <c r="B47" s="111"/>
      <c r="C47" s="8"/>
      <c r="D47" s="8"/>
      <c r="E47" s="8"/>
      <c r="F47" s="8"/>
    </row>
    <row r="48" ht="12.75" customHeight="1" spans="1:6">
      <c r="A48" s="8"/>
      <c r="B48" s="111"/>
      <c r="C48" s="8"/>
      <c r="D48" s="8"/>
      <c r="E48" s="8"/>
      <c r="F48" s="8"/>
    </row>
    <row r="49" ht="12.75" customHeight="1" spans="1:6">
      <c r="A49" s="8"/>
      <c r="B49" s="111"/>
      <c r="C49" s="8"/>
      <c r="D49" s="8"/>
      <c r="E49" s="8"/>
      <c r="F49" s="8"/>
    </row>
    <row r="50" ht="12.75" customHeight="1" spans="1:6">
      <c r="A50" s="8"/>
      <c r="B50" s="111"/>
      <c r="C50" s="8"/>
      <c r="D50" s="8"/>
      <c r="E50" s="8"/>
      <c r="F50" s="8"/>
    </row>
    <row r="51" ht="12.75" customHeight="1" spans="1:6">
      <c r="A51" s="8"/>
      <c r="B51" s="111"/>
      <c r="C51" s="8"/>
      <c r="D51" s="8"/>
      <c r="E51" s="8"/>
      <c r="F51" s="8"/>
    </row>
    <row r="52" ht="12.75" customHeight="1" spans="1:6">
      <c r="A52" s="8"/>
      <c r="B52" s="111"/>
      <c r="C52" s="8"/>
      <c r="D52" s="8"/>
      <c r="E52" s="8"/>
      <c r="F52" s="8"/>
    </row>
    <row r="53" ht="12.75" customHeight="1" spans="1:6">
      <c r="A53" s="8"/>
      <c r="B53" s="111"/>
      <c r="C53" s="8"/>
      <c r="D53" s="8"/>
      <c r="E53" s="8"/>
      <c r="F53" s="8"/>
    </row>
    <row r="54" ht="12.75" customHeight="1" spans="1:6">
      <c r="A54" s="8"/>
      <c r="B54" s="111"/>
      <c r="C54" s="8"/>
      <c r="D54" s="8"/>
      <c r="E54" s="8"/>
      <c r="F54" s="8"/>
    </row>
    <row r="55" ht="12.75" customHeight="1" spans="1:6">
      <c r="A55" s="8"/>
      <c r="B55" s="111"/>
      <c r="C55" s="8"/>
      <c r="D55" s="8"/>
      <c r="E55" s="8"/>
      <c r="F55" s="8"/>
    </row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8">
    <mergeCell ref="A1:F1"/>
    <mergeCell ref="A2:F2"/>
    <mergeCell ref="H2:M2"/>
    <mergeCell ref="N2:O2"/>
    <mergeCell ref="B3:F3"/>
    <mergeCell ref="B4:F4"/>
    <mergeCell ref="A5:F5"/>
    <mergeCell ref="H5:M5"/>
    <mergeCell ref="A6:F6"/>
    <mergeCell ref="A18:E18"/>
    <mergeCell ref="A20:E20"/>
    <mergeCell ref="A22:E22"/>
    <mergeCell ref="A29:E29"/>
    <mergeCell ref="A35:E35"/>
    <mergeCell ref="A36:F36"/>
    <mergeCell ref="A37:E37"/>
    <mergeCell ref="A38:E38"/>
    <mergeCell ref="A39:E39"/>
  </mergeCells>
  <printOptions horizontalCentered="1"/>
  <pageMargins left="0.236220472440945" right="0.236220472440945" top="0.748031496062992" bottom="0.748031496062992" header="0.31496062992126" footer="0.31496062992126"/>
  <pageSetup paperSize="9" scale="79" orientation="portrait"/>
  <headerFooter/>
  <colBreaks count="1" manualBreakCount="1">
    <brk id="6" max="1048575" man="1"/>
  </colBreaks>
  <ignoredErrors>
    <ignoredError sqref="F21" 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view="pageBreakPreview" zoomScale="86" zoomScaleNormal="100" topLeftCell="A27" workbookViewId="0">
      <selection activeCell="A1" sqref="$A1:$XFD4"/>
    </sheetView>
  </sheetViews>
  <sheetFormatPr defaultColWidth="14.4285714285714" defaultRowHeight="15.75"/>
  <cols>
    <col min="1" max="1" width="19.5714285714286" style="1" customWidth="1"/>
    <col min="2" max="2" width="37.7142857142857" style="1" customWidth="1"/>
    <col min="3" max="4" width="12.7142857142857" style="1" customWidth="1"/>
    <col min="5" max="5" width="15.4285714285714" style="1" customWidth="1"/>
    <col min="6" max="6" width="20.7142857142857" style="1" customWidth="1"/>
    <col min="7" max="7" width="9.14285714285714" style="1" customWidth="1"/>
    <col min="8" max="8" width="24.8571428571429" style="1" customWidth="1"/>
    <col min="9" max="26" width="9.14285714285714" style="1" customWidth="1"/>
    <col min="27" max="16384" width="14.4285714285714" style="1"/>
  </cols>
  <sheetData>
    <row r="1" ht="72" customHeight="1" spans="1:6">
      <c r="A1" s="2" t="s">
        <v>104</v>
      </c>
      <c r="B1" s="3"/>
      <c r="C1" s="3"/>
      <c r="D1" s="3"/>
      <c r="E1" s="3"/>
      <c r="F1" s="4"/>
    </row>
    <row r="2" ht="29.25" customHeight="1" spans="1:14">
      <c r="A2" s="39" t="s">
        <v>1</v>
      </c>
      <c r="B2" s="40"/>
      <c r="C2" s="40"/>
      <c r="D2" s="40"/>
      <c r="E2" s="40"/>
      <c r="F2" s="41"/>
      <c r="G2" s="8"/>
      <c r="H2" s="8"/>
      <c r="N2" s="8"/>
    </row>
    <row r="3" ht="50.25" customHeight="1" spans="1:6">
      <c r="A3" s="9" t="s">
        <v>2</v>
      </c>
      <c r="B3" s="10" t="str">
        <f>ORÇ_BASICO!$C$3</f>
        <v>CONTRATAÇÃO DE CONSULTORIA ESPECIALIZADA EM ELABORAÇÃO DE PROJETOS DE OBRAS E SERVIÇOS DE ENGENHARIA PARA APOIO TÉCNICO A SECRETARIA DE INFRAESTRUTURA MUNICIPIO DE CAMARAGIBE.</v>
      </c>
      <c r="C3" s="10"/>
      <c r="D3" s="10"/>
      <c r="E3" s="10"/>
      <c r="F3" s="10"/>
    </row>
    <row r="4" ht="25.5" customHeight="1" spans="1:6">
      <c r="A4" s="9" t="s">
        <v>3</v>
      </c>
      <c r="B4" s="10" t="s">
        <v>60</v>
      </c>
      <c r="C4" s="10"/>
      <c r="D4" s="10"/>
      <c r="E4" s="10"/>
      <c r="F4" s="10"/>
    </row>
    <row r="5" ht="24.75" customHeight="1" spans="1:13">
      <c r="A5" s="87" t="s">
        <v>157</v>
      </c>
      <c r="B5" s="88"/>
      <c r="C5" s="88"/>
      <c r="D5" s="88"/>
      <c r="E5" s="88"/>
      <c r="F5" s="88"/>
      <c r="H5" s="112"/>
      <c r="I5" s="127"/>
      <c r="J5" s="127"/>
      <c r="K5" s="127"/>
      <c r="L5" s="127"/>
      <c r="M5" s="128"/>
    </row>
    <row r="6" ht="12.75" customHeight="1" spans="1:6">
      <c r="A6" s="113"/>
      <c r="B6" s="114"/>
      <c r="C6" s="114"/>
      <c r="D6" s="114"/>
      <c r="E6" s="114"/>
      <c r="F6" s="115"/>
    </row>
    <row r="7" ht="21.75" customHeight="1" spans="1:26">
      <c r="A7" s="90" t="s">
        <v>7</v>
      </c>
      <c r="B7" s="90" t="s">
        <v>105</v>
      </c>
      <c r="C7" s="90" t="s">
        <v>9</v>
      </c>
      <c r="D7" s="90" t="s">
        <v>10</v>
      </c>
      <c r="E7" s="90" t="s">
        <v>106</v>
      </c>
      <c r="F7" s="90" t="s">
        <v>107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ht="21.75" customHeight="1" spans="1:6">
      <c r="A8" s="72"/>
      <c r="B8" s="73" t="s">
        <v>108</v>
      </c>
      <c r="C8" s="76"/>
      <c r="D8" s="92"/>
      <c r="E8" s="92"/>
      <c r="F8" s="92"/>
    </row>
    <row r="9" ht="21.75" customHeight="1" spans="1:6">
      <c r="A9" s="72" t="s">
        <v>13</v>
      </c>
      <c r="B9" s="73" t="s">
        <v>109</v>
      </c>
      <c r="C9" s="76"/>
      <c r="D9" s="92"/>
      <c r="E9" s="92"/>
      <c r="F9" s="92"/>
    </row>
    <row r="10" ht="21.75" customHeight="1" spans="1:6">
      <c r="A10" s="76" t="s">
        <v>110</v>
      </c>
      <c r="B10" s="93" t="s">
        <v>111</v>
      </c>
      <c r="C10" s="76" t="s">
        <v>51</v>
      </c>
      <c r="D10" s="116">
        <v>0.1</v>
      </c>
      <c r="E10" s="95">
        <f>[1]Composições_06!E10</f>
        <v>17126.55</v>
      </c>
      <c r="F10" s="95">
        <f t="shared" ref="F10:F12" si="0">D10*E10</f>
        <v>1712.655</v>
      </c>
    </row>
    <row r="11" ht="21.75" customHeight="1" spans="1:6">
      <c r="A11" s="76" t="str">
        <f t="shared" ref="A11:A12" si="1">A10</f>
        <v>DNIT Jul 23</v>
      </c>
      <c r="B11" s="93" t="s">
        <v>112</v>
      </c>
      <c r="C11" s="76" t="s">
        <v>51</v>
      </c>
      <c r="D11" s="116">
        <v>0.5</v>
      </c>
      <c r="E11" s="95">
        <f>[1]Composições_06!E11</f>
        <v>11669.34</v>
      </c>
      <c r="F11" s="95">
        <f t="shared" si="0"/>
        <v>5834.67</v>
      </c>
    </row>
    <row r="12" ht="21.75" customHeight="1" spans="1:6">
      <c r="A12" s="76" t="str">
        <f t="shared" si="1"/>
        <v>DNIT Jul 23</v>
      </c>
      <c r="B12" s="93" t="s">
        <v>153</v>
      </c>
      <c r="C12" s="76" t="s">
        <v>51</v>
      </c>
      <c r="D12" s="116">
        <v>2</v>
      </c>
      <c r="E12" s="95">
        <f>[1]Composições_06!E12</f>
        <v>3118.31</v>
      </c>
      <c r="F12" s="95">
        <f t="shared" si="0"/>
        <v>6236.62</v>
      </c>
    </row>
    <row r="13" ht="21.75" hidden="1" customHeight="1" spans="1:6">
      <c r="A13" s="76"/>
      <c r="B13" s="93"/>
      <c r="C13" s="76"/>
      <c r="D13" s="116"/>
      <c r="E13" s="95"/>
      <c r="F13" s="95"/>
    </row>
    <row r="14" ht="21.75" hidden="1" customHeight="1" spans="1:6">
      <c r="A14" s="76"/>
      <c r="B14" s="93"/>
      <c r="C14" s="76"/>
      <c r="D14" s="116"/>
      <c r="E14" s="95"/>
      <c r="F14" s="95"/>
    </row>
    <row r="15" ht="21.75" hidden="1" customHeight="1" spans="1:6">
      <c r="A15" s="76"/>
      <c r="B15" s="93"/>
      <c r="C15" s="76"/>
      <c r="D15" s="116"/>
      <c r="E15" s="92"/>
      <c r="F15" s="92"/>
    </row>
    <row r="16" ht="21.75" hidden="1" customHeight="1" spans="1:6">
      <c r="A16" s="76"/>
      <c r="B16" s="93"/>
      <c r="C16" s="76"/>
      <c r="D16" s="116"/>
      <c r="E16" s="92"/>
      <c r="F16" s="92"/>
    </row>
    <row r="17" ht="21.75" customHeight="1" spans="1:6">
      <c r="A17" s="76"/>
      <c r="B17" s="93"/>
      <c r="C17" s="76"/>
      <c r="D17" s="92"/>
      <c r="E17" s="92"/>
      <c r="F17" s="92"/>
    </row>
    <row r="18" ht="21.75" customHeight="1" spans="1:6">
      <c r="A18" s="96" t="s">
        <v>118</v>
      </c>
      <c r="B18" s="97"/>
      <c r="C18" s="97"/>
      <c r="D18" s="97"/>
      <c r="E18" s="98"/>
      <c r="F18" s="99">
        <f>SUM(F10:F16)</f>
        <v>13783.945</v>
      </c>
    </row>
    <row r="19" ht="21.75" customHeight="1" spans="1:8">
      <c r="A19" s="72" t="s">
        <v>15</v>
      </c>
      <c r="B19" s="73" t="s">
        <v>119</v>
      </c>
      <c r="C19" s="76" t="s">
        <v>120</v>
      </c>
      <c r="D19" s="92">
        <v>84.04</v>
      </c>
      <c r="E19" s="95"/>
      <c r="F19" s="95">
        <f>ROUNDDOWN(D19/100*F18,2)</f>
        <v>11584.02</v>
      </c>
      <c r="H19" s="100"/>
    </row>
    <row r="20" ht="21.75" customHeight="1" spans="1:6">
      <c r="A20" s="96" t="s">
        <v>121</v>
      </c>
      <c r="B20" s="97"/>
      <c r="C20" s="97"/>
      <c r="D20" s="97"/>
      <c r="E20" s="98"/>
      <c r="F20" s="99">
        <f>SUM(F19)</f>
        <v>11584.02</v>
      </c>
    </row>
    <row r="21" ht="21.75" customHeight="1" spans="1:6">
      <c r="A21" s="72" t="s">
        <v>17</v>
      </c>
      <c r="B21" s="73" t="s">
        <v>122</v>
      </c>
      <c r="C21" s="76" t="s">
        <v>120</v>
      </c>
      <c r="D21" s="92">
        <v>20</v>
      </c>
      <c r="E21" s="95"/>
      <c r="F21" s="95">
        <f>ROUNDDOWN(D21/100*F18,2)</f>
        <v>2756.78</v>
      </c>
    </row>
    <row r="22" ht="21.75" customHeight="1" spans="1:6">
      <c r="A22" s="96" t="s">
        <v>123</v>
      </c>
      <c r="B22" s="97"/>
      <c r="C22" s="97"/>
      <c r="D22" s="97"/>
      <c r="E22" s="98"/>
      <c r="F22" s="99">
        <f>SUM(F21)</f>
        <v>2756.78</v>
      </c>
    </row>
    <row r="23" ht="21.75" customHeight="1" spans="1:6">
      <c r="A23" s="72" t="s">
        <v>19</v>
      </c>
      <c r="B23" s="73" t="s">
        <v>124</v>
      </c>
      <c r="C23" s="76"/>
      <c r="D23" s="92"/>
      <c r="E23" s="92"/>
      <c r="F23" s="92"/>
    </row>
    <row r="24" ht="21.75" customHeight="1" spans="1:6">
      <c r="A24" s="72" t="s">
        <v>48</v>
      </c>
      <c r="B24" s="73" t="s">
        <v>125</v>
      </c>
      <c r="C24" s="76"/>
      <c r="D24" s="92"/>
      <c r="E24" s="92"/>
      <c r="F24" s="92"/>
    </row>
    <row r="25" ht="21.75" customHeight="1" spans="1:6">
      <c r="A25" s="76">
        <f t="shared" ref="A25:A26" si="2">A15</f>
        <v>0</v>
      </c>
      <c r="B25" s="93" t="s">
        <v>126</v>
      </c>
      <c r="C25" s="76" t="s">
        <v>51</v>
      </c>
      <c r="D25" s="92">
        <v>0</v>
      </c>
      <c r="E25" s="95">
        <f>[1]Composições_07!E25</f>
        <v>3163.12</v>
      </c>
      <c r="F25" s="95">
        <f t="shared" ref="F25:F27" si="3">D25*E25</f>
        <v>0</v>
      </c>
    </row>
    <row r="26" ht="21.75" customHeight="1" spans="1:6">
      <c r="A26" s="76">
        <f t="shared" si="2"/>
        <v>0</v>
      </c>
      <c r="B26" s="93" t="s">
        <v>127</v>
      </c>
      <c r="C26" s="76" t="s">
        <v>51</v>
      </c>
      <c r="D26" s="92">
        <f>D14</f>
        <v>0</v>
      </c>
      <c r="E26" s="95">
        <f>[1]Composições_07!E26</f>
        <v>4235.59</v>
      </c>
      <c r="F26" s="95">
        <f t="shared" si="3"/>
        <v>0</v>
      </c>
    </row>
    <row r="27" ht="21.75" customHeight="1" spans="1:6">
      <c r="A27" s="76">
        <f>A26</f>
        <v>0</v>
      </c>
      <c r="B27" s="93" t="s">
        <v>128</v>
      </c>
      <c r="C27" s="76" t="s">
        <v>51</v>
      </c>
      <c r="D27" s="92">
        <v>1</v>
      </c>
      <c r="E27" s="95">
        <f>[1]Composições_07!E27</f>
        <v>2921.1303</v>
      </c>
      <c r="F27" s="95">
        <f t="shared" si="3"/>
        <v>2921.1303</v>
      </c>
    </row>
    <row r="28" ht="21.75" customHeight="1" spans="1:6">
      <c r="A28" s="76"/>
      <c r="B28" s="93"/>
      <c r="C28" s="76"/>
      <c r="D28" s="92"/>
      <c r="E28" s="95"/>
      <c r="F28" s="95"/>
    </row>
    <row r="29" ht="21.75" customHeight="1" spans="1:6">
      <c r="A29" s="96" t="s">
        <v>129</v>
      </c>
      <c r="B29" s="97"/>
      <c r="C29" s="97"/>
      <c r="D29" s="97"/>
      <c r="E29" s="98"/>
      <c r="F29" s="99">
        <f>SUM(F25:F27)</f>
        <v>2921.1303</v>
      </c>
    </row>
    <row r="30" ht="21.75" customHeight="1" spans="1:6">
      <c r="A30" s="76"/>
      <c r="B30" s="101" t="s">
        <v>130</v>
      </c>
      <c r="C30" s="76"/>
      <c r="D30" s="92"/>
      <c r="E30" s="95"/>
      <c r="F30" s="102">
        <f>F18+F20+F22+F29</f>
        <v>31045.8753</v>
      </c>
    </row>
    <row r="31" ht="30.75" customHeight="1" spans="1:6">
      <c r="A31" s="72" t="s">
        <v>21</v>
      </c>
      <c r="B31" s="103" t="s">
        <v>131</v>
      </c>
      <c r="C31" s="76" t="s">
        <v>120</v>
      </c>
      <c r="D31" s="92">
        <v>12</v>
      </c>
      <c r="E31" s="95">
        <f>F31</f>
        <v>3725.505036</v>
      </c>
      <c r="F31" s="95">
        <f>F30*0.12</f>
        <v>3725.505036</v>
      </c>
    </row>
    <row r="32" ht="21.75" customHeight="1" spans="1:6">
      <c r="A32" s="96" t="s">
        <v>132</v>
      </c>
      <c r="B32" s="97"/>
      <c r="C32" s="97"/>
      <c r="D32" s="97"/>
      <c r="E32" s="98"/>
      <c r="F32" s="99">
        <f>SUM(F31)</f>
        <v>3725.505036</v>
      </c>
    </row>
    <row r="33" ht="21.75" customHeight="1" spans="1:6">
      <c r="A33" s="76"/>
      <c r="B33" s="101" t="s">
        <v>133</v>
      </c>
      <c r="C33" s="76"/>
      <c r="D33" s="92"/>
      <c r="E33" s="95"/>
      <c r="F33" s="102">
        <f>F30+F32</f>
        <v>34771.380336</v>
      </c>
    </row>
    <row r="34" ht="30.75" customHeight="1" spans="1:6">
      <c r="A34" s="72" t="s">
        <v>134</v>
      </c>
      <c r="B34" s="103" t="s">
        <v>135</v>
      </c>
      <c r="C34" s="76" t="s">
        <v>120</v>
      </c>
      <c r="D34" s="104">
        <v>9.469</v>
      </c>
      <c r="E34" s="95">
        <f>F34</f>
        <v>3292.50200401584</v>
      </c>
      <c r="F34" s="95">
        <f>F33*0.09469</f>
        <v>3292.50200401584</v>
      </c>
    </row>
    <row r="35" ht="21.75" customHeight="1" spans="1:6">
      <c r="A35" s="96" t="s">
        <v>136</v>
      </c>
      <c r="B35" s="97"/>
      <c r="C35" s="97"/>
      <c r="D35" s="97"/>
      <c r="E35" s="98"/>
      <c r="F35" s="99">
        <f>SUM(F34)</f>
        <v>3292.50200401584</v>
      </c>
    </row>
    <row r="36" ht="12.75" customHeight="1" spans="1:6">
      <c r="A36" s="117"/>
      <c r="B36" s="118"/>
      <c r="C36" s="118"/>
      <c r="D36" s="118"/>
      <c r="E36" s="118"/>
      <c r="F36" s="119"/>
    </row>
    <row r="37" ht="21.75" customHeight="1" spans="1:7">
      <c r="A37" s="120" t="s">
        <v>59</v>
      </c>
      <c r="B37" s="121"/>
      <c r="C37" s="121"/>
      <c r="D37" s="121"/>
      <c r="E37" s="121"/>
      <c r="F37" s="122">
        <f>F35+F32+F29+F22+F20+F18</f>
        <v>38063.8823400158</v>
      </c>
      <c r="G37" s="1">
        <f>0.7*F37</f>
        <v>26644.7176380111</v>
      </c>
    </row>
    <row r="38" ht="21.75" customHeight="1" spans="1:26">
      <c r="A38" s="123" t="s">
        <v>158</v>
      </c>
      <c r="B38" s="124"/>
      <c r="C38" s="124"/>
      <c r="D38" s="124"/>
      <c r="E38" s="124"/>
      <c r="F38" s="125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</row>
    <row r="39" ht="12.75" customHeight="1" spans="1:6">
      <c r="A39" s="8"/>
      <c r="B39" s="111"/>
      <c r="C39" s="8"/>
      <c r="D39" s="8"/>
      <c r="E39" s="8"/>
      <c r="F39" s="8"/>
    </row>
    <row r="40" ht="12.75" customHeight="1" spans="1:6">
      <c r="A40" s="8"/>
      <c r="B40" s="111"/>
      <c r="C40" s="8"/>
      <c r="D40" s="8"/>
      <c r="E40" s="8"/>
      <c r="F40" s="8"/>
    </row>
    <row r="41" ht="12.75" customHeight="1" spans="1:6">
      <c r="A41" s="8"/>
      <c r="B41" s="111"/>
      <c r="C41" s="8"/>
      <c r="D41" s="8"/>
      <c r="E41" s="8"/>
      <c r="F41" s="8"/>
    </row>
    <row r="42" ht="12.75" customHeight="1" spans="1:6">
      <c r="A42" s="8"/>
      <c r="B42" s="111"/>
      <c r="C42" s="8"/>
      <c r="D42" s="8"/>
      <c r="E42" s="8"/>
      <c r="F42" s="8"/>
    </row>
    <row r="43" ht="12.75" customHeight="1" spans="1:6">
      <c r="A43" s="8"/>
      <c r="B43" s="111"/>
      <c r="C43" s="8"/>
      <c r="D43" s="8"/>
      <c r="E43" s="8"/>
      <c r="F43" s="8"/>
    </row>
    <row r="44" ht="12.75" customHeight="1" spans="1:6">
      <c r="A44" s="8"/>
      <c r="B44" s="111"/>
      <c r="C44" s="8"/>
      <c r="D44" s="8"/>
      <c r="E44" s="8"/>
      <c r="F44" s="8"/>
    </row>
    <row r="45" ht="12.75" customHeight="1" spans="1:6">
      <c r="A45" s="8"/>
      <c r="B45" s="111"/>
      <c r="C45" s="8"/>
      <c r="D45" s="8"/>
      <c r="E45" s="8"/>
      <c r="F45" s="8"/>
    </row>
    <row r="46" ht="12.75" customHeight="1" spans="1:6">
      <c r="A46" s="8"/>
      <c r="B46" s="111"/>
      <c r="C46" s="8"/>
      <c r="D46" s="8"/>
      <c r="E46" s="8"/>
      <c r="F46" s="8"/>
    </row>
    <row r="47" ht="12.75" customHeight="1" spans="1:6">
      <c r="A47" s="8"/>
      <c r="B47" s="111"/>
      <c r="C47" s="8"/>
      <c r="D47" s="8"/>
      <c r="E47" s="8"/>
      <c r="F47" s="8"/>
    </row>
    <row r="48" ht="12.75" customHeight="1" spans="1:6">
      <c r="A48" s="8"/>
      <c r="B48" s="111"/>
      <c r="C48" s="8"/>
      <c r="D48" s="8"/>
      <c r="E48" s="8"/>
      <c r="F48" s="8"/>
    </row>
    <row r="49" ht="12.75" customHeight="1" spans="1:6">
      <c r="A49" s="8"/>
      <c r="B49" s="111"/>
      <c r="C49" s="8"/>
      <c r="D49" s="8"/>
      <c r="E49" s="8"/>
      <c r="F49" s="8"/>
    </row>
    <row r="50" ht="12.75" customHeight="1" spans="1:6">
      <c r="A50" s="8"/>
      <c r="B50" s="111"/>
      <c r="C50" s="8"/>
      <c r="D50" s="8"/>
      <c r="E50" s="8"/>
      <c r="F50" s="8"/>
    </row>
    <row r="51" ht="12.75" customHeight="1" spans="1:6">
      <c r="A51" s="8"/>
      <c r="B51" s="111"/>
      <c r="C51" s="8"/>
      <c r="D51" s="8"/>
      <c r="E51" s="8"/>
      <c r="F51" s="8"/>
    </row>
    <row r="52" ht="12.75" customHeight="1" spans="1:6">
      <c r="A52" s="8"/>
      <c r="B52" s="111"/>
      <c r="C52" s="8"/>
      <c r="D52" s="8"/>
      <c r="E52" s="8"/>
      <c r="F52" s="8"/>
    </row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8">
    <mergeCell ref="A1:F1"/>
    <mergeCell ref="A2:F2"/>
    <mergeCell ref="H2:M2"/>
    <mergeCell ref="N2:O2"/>
    <mergeCell ref="B3:F3"/>
    <mergeCell ref="B4:F4"/>
    <mergeCell ref="A5:F5"/>
    <mergeCell ref="H5:M5"/>
    <mergeCell ref="A6:F6"/>
    <mergeCell ref="A18:E18"/>
    <mergeCell ref="A20:E20"/>
    <mergeCell ref="A22:E22"/>
    <mergeCell ref="A29:E29"/>
    <mergeCell ref="A32:E32"/>
    <mergeCell ref="A35:E35"/>
    <mergeCell ref="A36:F36"/>
    <mergeCell ref="A37:E37"/>
    <mergeCell ref="A38:F38"/>
  </mergeCells>
  <printOptions horizontalCentered="1"/>
  <pageMargins left="0.236220472440945" right="0.236220472440945" top="0.748031496062992" bottom="0.748031496062992" header="0.31496062992126" footer="0.31496062992126"/>
  <pageSetup paperSize="9" scale="77" orientation="portrait"/>
  <headerFooter/>
  <ignoredErrors>
    <ignoredError sqref="F21" 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"/>
  <sheetViews>
    <sheetView tabSelected="1" view="pageBreakPreview" zoomScale="96" zoomScaleNormal="100" topLeftCell="A27" workbookViewId="0">
      <selection activeCell="H36" sqref="H36"/>
    </sheetView>
  </sheetViews>
  <sheetFormatPr defaultColWidth="14.4285714285714" defaultRowHeight="15.75"/>
  <cols>
    <col min="1" max="1" width="12.7142857142857" style="1" customWidth="1"/>
    <col min="2" max="2" width="37.7142857142857" style="1" customWidth="1"/>
    <col min="3" max="4" width="12.7142857142857" style="1" customWidth="1"/>
    <col min="5" max="5" width="14" style="1" customWidth="1"/>
    <col min="6" max="6" width="20.7142857142857" style="1" customWidth="1"/>
    <col min="7" max="7" width="9.14285714285714" style="1" customWidth="1"/>
    <col min="8" max="8" width="24.8571428571429" style="1" customWidth="1"/>
    <col min="9" max="26" width="9.14285714285714" style="1" customWidth="1"/>
    <col min="27" max="16384" width="14.4285714285714" style="1"/>
  </cols>
  <sheetData>
    <row r="1" ht="72" customHeight="1" spans="1:6">
      <c r="A1" s="2" t="s">
        <v>104</v>
      </c>
      <c r="B1" s="3"/>
      <c r="C1" s="3"/>
      <c r="D1" s="3"/>
      <c r="E1" s="3"/>
      <c r="F1" s="4"/>
    </row>
    <row r="2" ht="29.25" customHeight="1" spans="1:14">
      <c r="A2" s="39" t="s">
        <v>1</v>
      </c>
      <c r="B2" s="40"/>
      <c r="C2" s="40"/>
      <c r="D2" s="40"/>
      <c r="E2" s="40"/>
      <c r="F2" s="41"/>
      <c r="G2" s="8"/>
      <c r="H2" s="8"/>
      <c r="N2" s="8"/>
    </row>
    <row r="3" ht="50.25" customHeight="1" spans="1:6">
      <c r="A3" s="9" t="s">
        <v>2</v>
      </c>
      <c r="B3" s="10" t="str">
        <f>ORÇ_BASICO!$C$3</f>
        <v>CONTRATAÇÃO DE CONSULTORIA ESPECIALIZADA EM ELABORAÇÃO DE PROJETOS DE OBRAS E SERVIÇOS DE ENGENHARIA PARA APOIO TÉCNICO A SECRETARIA DE INFRAESTRUTURA MUNICIPIO DE CAMARAGIBE.</v>
      </c>
      <c r="C3" s="10"/>
      <c r="D3" s="10"/>
      <c r="E3" s="10"/>
      <c r="F3" s="10"/>
    </row>
    <row r="4" ht="25.5" customHeight="1" spans="1:6">
      <c r="A4" s="9" t="s">
        <v>3</v>
      </c>
      <c r="B4" s="10" t="s">
        <v>60</v>
      </c>
      <c r="C4" s="10"/>
      <c r="D4" s="10"/>
      <c r="E4" s="10"/>
      <c r="F4" s="10"/>
    </row>
    <row r="5" ht="24.75" customHeight="1" spans="1:6">
      <c r="A5" s="87" t="s">
        <v>81</v>
      </c>
      <c r="B5" s="88"/>
      <c r="C5" s="88"/>
      <c r="D5" s="88"/>
      <c r="E5" s="88"/>
      <c r="F5" s="88"/>
    </row>
    <row r="6" ht="12.75" customHeight="1" spans="1:6">
      <c r="A6" s="89"/>
      <c r="B6" s="89"/>
      <c r="C6" s="89"/>
      <c r="D6" s="89"/>
      <c r="E6" s="89"/>
      <c r="F6" s="89"/>
    </row>
    <row r="7" ht="21.75" customHeight="1" spans="1:26">
      <c r="A7" s="90" t="s">
        <v>7</v>
      </c>
      <c r="B7" s="90" t="s">
        <v>105</v>
      </c>
      <c r="C7" s="90" t="s">
        <v>9</v>
      </c>
      <c r="D7" s="90" t="s">
        <v>10</v>
      </c>
      <c r="E7" s="90" t="s">
        <v>106</v>
      </c>
      <c r="F7" s="90" t="s">
        <v>107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ht="21.75" customHeight="1" spans="1:6">
      <c r="A8" s="72"/>
      <c r="B8" s="73" t="s">
        <v>108</v>
      </c>
      <c r="C8" s="76"/>
      <c r="D8" s="92"/>
      <c r="E8" s="92"/>
      <c r="F8" s="92"/>
    </row>
    <row r="9" ht="21.75" customHeight="1" spans="1:6">
      <c r="A9" s="72" t="s">
        <v>13</v>
      </c>
      <c r="B9" s="73" t="s">
        <v>109</v>
      </c>
      <c r="C9" s="76"/>
      <c r="D9" s="92"/>
      <c r="E9" s="92"/>
      <c r="F9" s="92"/>
    </row>
    <row r="10" ht="21.75" customHeight="1" spans="1:6">
      <c r="A10" s="76" t="s">
        <v>110</v>
      </c>
      <c r="B10" s="93" t="s">
        <v>111</v>
      </c>
      <c r="C10" s="76" t="s">
        <v>51</v>
      </c>
      <c r="D10" s="94">
        <v>0.5</v>
      </c>
      <c r="E10" s="95">
        <f>[1]Composições_07!E10</f>
        <v>17126.55</v>
      </c>
      <c r="F10" s="95">
        <f t="shared" ref="F10:F16" si="0">D10*E10</f>
        <v>8563.275</v>
      </c>
    </row>
    <row r="11" ht="21.75" customHeight="1" spans="1:8">
      <c r="A11" s="76" t="str">
        <f t="shared" ref="A11:A16" si="1">A10</f>
        <v>DNIT Jul 23</v>
      </c>
      <c r="B11" s="93" t="s">
        <v>112</v>
      </c>
      <c r="C11" s="76" t="s">
        <v>51</v>
      </c>
      <c r="D11" s="94">
        <v>1</v>
      </c>
      <c r="E11" s="95">
        <f>[1]Composições_07!E11</f>
        <v>11669.34</v>
      </c>
      <c r="F11" s="95">
        <f t="shared" si="0"/>
        <v>11669.34</v>
      </c>
      <c r="H11" s="1">
        <v>176</v>
      </c>
    </row>
    <row r="12" ht="21.75" customHeight="1" spans="1:8">
      <c r="A12" s="76" t="str">
        <f t="shared" si="1"/>
        <v>DNIT Jul 23</v>
      </c>
      <c r="B12" s="93" t="s">
        <v>113</v>
      </c>
      <c r="C12" s="76" t="s">
        <v>51</v>
      </c>
      <c r="D12" s="94">
        <v>0</v>
      </c>
      <c r="E12" s="95">
        <f>[1]Composições_07!E12</f>
        <v>2290.75</v>
      </c>
      <c r="F12" s="95">
        <f t="shared" si="0"/>
        <v>0</v>
      </c>
      <c r="H12" s="1">
        <f>H11/5</f>
        <v>35.2</v>
      </c>
    </row>
    <row r="13" ht="21.75" customHeight="1" spans="1:6">
      <c r="A13" s="76" t="str">
        <f t="shared" si="1"/>
        <v>DNIT Jul 23</v>
      </c>
      <c r="B13" s="93" t="s">
        <v>114</v>
      </c>
      <c r="C13" s="76" t="s">
        <v>51</v>
      </c>
      <c r="D13" s="94">
        <v>0</v>
      </c>
      <c r="E13" s="95">
        <f>[1]Composições_07!E13</f>
        <v>1467.63</v>
      </c>
      <c r="F13" s="95">
        <f t="shared" si="0"/>
        <v>0</v>
      </c>
    </row>
    <row r="14" ht="21.75" customHeight="1" spans="1:6">
      <c r="A14" s="76" t="str">
        <f t="shared" si="1"/>
        <v>DNIT Jul 23</v>
      </c>
      <c r="B14" s="93" t="s">
        <v>115</v>
      </c>
      <c r="C14" s="76" t="s">
        <v>140</v>
      </c>
      <c r="D14" s="94">
        <f>[1]Composições_01!D14*1.5</f>
        <v>0</v>
      </c>
      <c r="E14" s="95">
        <f>[1]Composições_07!E14</f>
        <v>2157.71</v>
      </c>
      <c r="F14" s="95">
        <f t="shared" si="0"/>
        <v>0</v>
      </c>
    </row>
    <row r="15" ht="21.75" customHeight="1" spans="1:6">
      <c r="A15" s="76" t="str">
        <f t="shared" si="1"/>
        <v>DNIT Jul 23</v>
      </c>
      <c r="B15" s="93" t="s">
        <v>116</v>
      </c>
      <c r="C15" s="76" t="s">
        <v>140</v>
      </c>
      <c r="D15" s="94">
        <f>[1]Composições_01!D15*1.5</f>
        <v>0</v>
      </c>
      <c r="E15" s="95">
        <f>[1]Composições_07!E15</f>
        <v>1882.18</v>
      </c>
      <c r="F15" s="95">
        <f t="shared" si="0"/>
        <v>0</v>
      </c>
    </row>
    <row r="16" ht="21.75" customHeight="1" spans="1:6">
      <c r="A16" s="76" t="str">
        <f t="shared" si="1"/>
        <v>DNIT Jul 23</v>
      </c>
      <c r="B16" s="93" t="s">
        <v>117</v>
      </c>
      <c r="C16" s="76" t="s">
        <v>140</v>
      </c>
      <c r="D16" s="94">
        <f>[1]Composições_01!D16*1.5</f>
        <v>0</v>
      </c>
      <c r="E16" s="95">
        <f>[1]Composições_07!E16</f>
        <v>1618.28</v>
      </c>
      <c r="F16" s="95">
        <f t="shared" si="0"/>
        <v>0</v>
      </c>
    </row>
    <row r="17" ht="12.75" customHeight="1" spans="1:6">
      <c r="A17" s="76"/>
      <c r="B17" s="93"/>
      <c r="C17" s="76"/>
      <c r="D17" s="92"/>
      <c r="E17" s="95"/>
      <c r="F17" s="95"/>
    </row>
    <row r="18" ht="21.75" customHeight="1" spans="1:6">
      <c r="A18" s="96" t="s">
        <v>118</v>
      </c>
      <c r="B18" s="97"/>
      <c r="C18" s="97"/>
      <c r="D18" s="97"/>
      <c r="E18" s="98"/>
      <c r="F18" s="99">
        <f>SUM(F10:F16)</f>
        <v>20232.615</v>
      </c>
    </row>
    <row r="19" ht="21.75" customHeight="1" spans="1:8">
      <c r="A19" s="72" t="s">
        <v>15</v>
      </c>
      <c r="B19" s="73" t="s">
        <v>119</v>
      </c>
      <c r="C19" s="76" t="s">
        <v>120</v>
      </c>
      <c r="D19" s="92">
        <v>84.04</v>
      </c>
      <c r="E19" s="95"/>
      <c r="F19" s="95">
        <f>ROUNDDOWN(D19/100*F18,2)</f>
        <v>17003.48</v>
      </c>
      <c r="H19" s="100"/>
    </row>
    <row r="20" ht="21.75" customHeight="1" spans="1:6">
      <c r="A20" s="76"/>
      <c r="B20" s="96" t="s">
        <v>121</v>
      </c>
      <c r="C20" s="97"/>
      <c r="D20" s="97"/>
      <c r="E20" s="98"/>
      <c r="F20" s="99">
        <f>SUM(F19)</f>
        <v>17003.48</v>
      </c>
    </row>
    <row r="21" ht="21.75" customHeight="1" spans="1:6">
      <c r="A21" s="72" t="s">
        <v>17</v>
      </c>
      <c r="B21" s="73" t="s">
        <v>122</v>
      </c>
      <c r="C21" s="76" t="s">
        <v>120</v>
      </c>
      <c r="D21" s="92">
        <v>20</v>
      </c>
      <c r="E21" s="95"/>
      <c r="F21" s="95">
        <f>ROUNDDOWN(D21/100*F18,2)</f>
        <v>4046.52</v>
      </c>
    </row>
    <row r="22" ht="21.75" customHeight="1" spans="1:6">
      <c r="A22" s="76"/>
      <c r="B22" s="96" t="s">
        <v>123</v>
      </c>
      <c r="C22" s="97"/>
      <c r="D22" s="97"/>
      <c r="E22" s="98"/>
      <c r="F22" s="99">
        <f>SUM(F21)</f>
        <v>4046.52</v>
      </c>
    </row>
    <row r="23" ht="21.75" customHeight="1" spans="1:6">
      <c r="A23" s="72" t="s">
        <v>19</v>
      </c>
      <c r="B23" s="73" t="s">
        <v>124</v>
      </c>
      <c r="C23" s="76"/>
      <c r="D23" s="92"/>
      <c r="E23" s="92"/>
      <c r="F23" s="92"/>
    </row>
    <row r="24" ht="21.75" customHeight="1" spans="1:6">
      <c r="A24" s="72" t="s">
        <v>48</v>
      </c>
      <c r="B24" s="73" t="s">
        <v>125</v>
      </c>
      <c r="C24" s="76"/>
      <c r="D24" s="92"/>
      <c r="E24" s="95"/>
      <c r="F24" s="95"/>
    </row>
    <row r="25" ht="21.75" customHeight="1" spans="1:6">
      <c r="A25" s="76" t="str">
        <f t="shared" ref="A25:A26" si="2">A15</f>
        <v>DNIT Jul 23</v>
      </c>
      <c r="B25" s="93" t="s">
        <v>126</v>
      </c>
      <c r="C25" s="76" t="s">
        <v>51</v>
      </c>
      <c r="D25" s="92">
        <f>D12</f>
        <v>0</v>
      </c>
      <c r="E25" s="95">
        <f>[1]Composições_07!E25</f>
        <v>3163.12</v>
      </c>
      <c r="F25" s="95">
        <f t="shared" ref="F25:F27" si="3">D25*E25</f>
        <v>0</v>
      </c>
    </row>
    <row r="26" ht="21.75" customHeight="1" spans="1:6">
      <c r="A26" s="76" t="str">
        <f t="shared" si="2"/>
        <v>DNIT Jul 23</v>
      </c>
      <c r="B26" s="93" t="s">
        <v>127</v>
      </c>
      <c r="C26" s="76" t="s">
        <v>51</v>
      </c>
      <c r="D26" s="92">
        <f>D14</f>
        <v>0</v>
      </c>
      <c r="E26" s="95">
        <f>[1]Composições_07!E26</f>
        <v>4235.59</v>
      </c>
      <c r="F26" s="95">
        <f t="shared" si="3"/>
        <v>0</v>
      </c>
    </row>
    <row r="27" ht="21.75" customHeight="1" spans="1:6">
      <c r="A27" s="76" t="str">
        <f>A26</f>
        <v>DNIT Jul 23</v>
      </c>
      <c r="B27" s="93" t="s">
        <v>128</v>
      </c>
      <c r="C27" s="76" t="s">
        <v>51</v>
      </c>
      <c r="D27" s="92">
        <f>D25+D26</f>
        <v>0</v>
      </c>
      <c r="E27" s="95">
        <f>[1]Composições_07!E27</f>
        <v>2921.1303</v>
      </c>
      <c r="F27" s="95">
        <f t="shared" si="3"/>
        <v>0</v>
      </c>
    </row>
    <row r="28" ht="11.25" customHeight="1" spans="1:6">
      <c r="A28" s="76"/>
      <c r="B28" s="93"/>
      <c r="C28" s="76"/>
      <c r="D28" s="92"/>
      <c r="E28" s="95"/>
      <c r="F28" s="95"/>
    </row>
    <row r="29" ht="21.75" customHeight="1" spans="1:6">
      <c r="A29" s="96" t="s">
        <v>129</v>
      </c>
      <c r="B29" s="97"/>
      <c r="C29" s="97"/>
      <c r="D29" s="97"/>
      <c r="E29" s="98"/>
      <c r="F29" s="99">
        <f>SUM(F25:F27)</f>
        <v>0</v>
      </c>
    </row>
    <row r="30" ht="21.75" customHeight="1" spans="1:6">
      <c r="A30" s="76"/>
      <c r="B30" s="101" t="s">
        <v>130</v>
      </c>
      <c r="C30" s="76"/>
      <c r="D30" s="92"/>
      <c r="E30" s="95"/>
      <c r="F30" s="102">
        <f>F18+F20+F22+F29</f>
        <v>41282.615</v>
      </c>
    </row>
    <row r="31" ht="30.75" customHeight="1" spans="1:6">
      <c r="A31" s="72" t="s">
        <v>21</v>
      </c>
      <c r="B31" s="103" t="s">
        <v>131</v>
      </c>
      <c r="C31" s="76" t="s">
        <v>120</v>
      </c>
      <c r="D31" s="92">
        <v>12</v>
      </c>
      <c r="E31" s="95">
        <f>F31</f>
        <v>4953.9138</v>
      </c>
      <c r="F31" s="95">
        <f>F30*0.12</f>
        <v>4953.9138</v>
      </c>
    </row>
    <row r="32" ht="21.75" customHeight="1" spans="1:6">
      <c r="A32" s="96" t="s">
        <v>132</v>
      </c>
      <c r="B32" s="97"/>
      <c r="C32" s="97"/>
      <c r="D32" s="97"/>
      <c r="E32" s="98"/>
      <c r="F32" s="99">
        <f>SUM(F31)</f>
        <v>4953.9138</v>
      </c>
    </row>
    <row r="33" ht="21.75" customHeight="1" spans="1:6">
      <c r="A33" s="76"/>
      <c r="B33" s="101" t="s">
        <v>133</v>
      </c>
      <c r="C33" s="76"/>
      <c r="D33" s="92"/>
      <c r="E33" s="95"/>
      <c r="F33" s="102">
        <f>F30+F32</f>
        <v>46236.5288</v>
      </c>
    </row>
    <row r="34" ht="34.5" customHeight="1" spans="1:6">
      <c r="A34" s="72" t="s">
        <v>134</v>
      </c>
      <c r="B34" s="103" t="s">
        <v>135</v>
      </c>
      <c r="C34" s="76" t="s">
        <v>120</v>
      </c>
      <c r="D34" s="104">
        <v>9.469</v>
      </c>
      <c r="E34" s="95">
        <f>F34</f>
        <v>4378.136912072</v>
      </c>
      <c r="F34" s="95">
        <f>F33*0.09469</f>
        <v>4378.136912072</v>
      </c>
    </row>
    <row r="35" ht="21.75" customHeight="1" spans="1:6">
      <c r="A35" s="96" t="s">
        <v>136</v>
      </c>
      <c r="B35" s="97"/>
      <c r="C35" s="97"/>
      <c r="D35" s="97"/>
      <c r="E35" s="98"/>
      <c r="F35" s="99">
        <f>SUM(F34)</f>
        <v>4378.136912072</v>
      </c>
    </row>
    <row r="36" ht="10.5" customHeight="1" spans="1:6">
      <c r="A36" s="105"/>
      <c r="B36" s="106"/>
      <c r="C36" s="106"/>
      <c r="D36" s="106"/>
      <c r="E36" s="106"/>
      <c r="F36" s="107"/>
    </row>
    <row r="37" ht="21.75" customHeight="1" spans="1:6">
      <c r="A37" s="108" t="s">
        <v>59</v>
      </c>
      <c r="B37" s="109"/>
      <c r="C37" s="109"/>
      <c r="D37" s="109"/>
      <c r="E37" s="109"/>
      <c r="F37" s="110">
        <f>(F35+F32+F29+F22+F20+F18)/3.5</f>
        <v>14461.333060592</v>
      </c>
    </row>
    <row r="38" ht="36.75" customHeight="1" spans="1:6">
      <c r="A38" s="10" t="s">
        <v>159</v>
      </c>
      <c r="B38" s="20"/>
      <c r="C38" s="20"/>
      <c r="D38" s="20"/>
      <c r="E38" s="20"/>
      <c r="F38" s="20"/>
    </row>
    <row r="39" ht="12.75" customHeight="1" spans="1:6">
      <c r="A39" s="8"/>
      <c r="B39" s="111"/>
      <c r="C39" s="8"/>
      <c r="D39" s="8"/>
      <c r="E39" s="8"/>
      <c r="F39" s="8"/>
    </row>
    <row r="40" ht="12.75" customHeight="1" spans="1:6">
      <c r="A40" s="8"/>
      <c r="B40" s="111"/>
      <c r="C40" s="8"/>
      <c r="D40" s="8"/>
      <c r="E40" s="8"/>
      <c r="F40" s="8"/>
    </row>
    <row r="41" ht="12.75" customHeight="1" spans="1:6">
      <c r="A41" s="8"/>
      <c r="B41" s="111"/>
      <c r="C41" s="8"/>
      <c r="D41" s="8"/>
      <c r="E41" s="8"/>
      <c r="F41" s="8"/>
    </row>
    <row r="42" ht="12.75" customHeight="1" spans="1:6">
      <c r="A42" s="8"/>
      <c r="B42" s="111"/>
      <c r="C42" s="8"/>
      <c r="D42" s="8"/>
      <c r="E42" s="8"/>
      <c r="F42" s="8"/>
    </row>
    <row r="43" ht="12.75" customHeight="1" spans="1:6">
      <c r="A43" s="8"/>
      <c r="B43" s="111"/>
      <c r="C43" s="8"/>
      <c r="D43" s="8"/>
      <c r="E43" s="8"/>
      <c r="F43" s="8"/>
    </row>
    <row r="44" ht="12.75" customHeight="1" spans="1:6">
      <c r="A44" s="8"/>
      <c r="B44" s="111"/>
      <c r="C44" s="8"/>
      <c r="D44" s="8"/>
      <c r="E44" s="8"/>
      <c r="F44" s="8"/>
    </row>
    <row r="45" ht="12.75" customHeight="1" spans="1:6">
      <c r="A45" s="8"/>
      <c r="B45" s="111"/>
      <c r="C45" s="8"/>
      <c r="D45" s="8"/>
      <c r="E45" s="8"/>
      <c r="F45" s="8"/>
    </row>
    <row r="46" ht="12.75" customHeight="1" spans="1:6">
      <c r="A46" s="8"/>
      <c r="B46" s="111"/>
      <c r="C46" s="8"/>
      <c r="D46" s="8"/>
      <c r="E46" s="8"/>
      <c r="F46" s="8"/>
    </row>
    <row r="47" ht="12.75" customHeight="1" spans="1:6">
      <c r="A47" s="8"/>
      <c r="B47" s="111"/>
      <c r="C47" s="8"/>
      <c r="D47" s="8"/>
      <c r="E47" s="8"/>
      <c r="F47" s="8"/>
    </row>
    <row r="48" ht="12.75" customHeight="1" spans="1:6">
      <c r="A48" s="8"/>
      <c r="B48" s="111"/>
      <c r="C48" s="8"/>
      <c r="D48" s="8"/>
      <c r="E48" s="8"/>
      <c r="F48" s="8"/>
    </row>
    <row r="49" ht="12.75" customHeight="1" spans="1:6">
      <c r="A49" s="8"/>
      <c r="B49" s="111"/>
      <c r="C49" s="8"/>
      <c r="D49" s="8"/>
      <c r="E49" s="8"/>
      <c r="F49" s="8"/>
    </row>
    <row r="50" ht="12.75" customHeight="1" spans="1:6">
      <c r="A50" s="8"/>
      <c r="B50" s="111"/>
      <c r="C50" s="8"/>
      <c r="D50" s="8"/>
      <c r="E50" s="8"/>
      <c r="F50" s="8"/>
    </row>
    <row r="51" ht="12.75" customHeight="1" spans="1:6">
      <c r="A51" s="8"/>
      <c r="B51" s="111"/>
      <c r="C51" s="8"/>
      <c r="D51" s="8"/>
      <c r="E51" s="8"/>
      <c r="F51" s="8"/>
    </row>
    <row r="52" ht="12.75" customHeight="1" spans="1:6">
      <c r="A52" s="8"/>
      <c r="B52" s="111"/>
      <c r="C52" s="8"/>
      <c r="D52" s="8"/>
      <c r="E52" s="8"/>
      <c r="F52" s="8"/>
    </row>
    <row r="53" ht="12.75" customHeight="1" spans="1:6">
      <c r="A53" s="8"/>
      <c r="B53" s="111"/>
      <c r="C53" s="8"/>
      <c r="D53" s="8"/>
      <c r="E53" s="8"/>
      <c r="F53" s="8"/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16">
    <mergeCell ref="A1:F1"/>
    <mergeCell ref="A2:F2"/>
    <mergeCell ref="H2:M2"/>
    <mergeCell ref="N2:O2"/>
    <mergeCell ref="B3:F3"/>
    <mergeCell ref="B4:F4"/>
    <mergeCell ref="A5:F5"/>
    <mergeCell ref="A18:E18"/>
    <mergeCell ref="B20:E20"/>
    <mergeCell ref="B22:E22"/>
    <mergeCell ref="A29:E29"/>
    <mergeCell ref="A32:E32"/>
    <mergeCell ref="A35:E35"/>
    <mergeCell ref="A36:F36"/>
    <mergeCell ref="A37:E37"/>
    <mergeCell ref="A38:F38"/>
  </mergeCells>
  <printOptions horizontalCentered="1"/>
  <pageMargins left="0.236220472440945" right="0.236220472440945" top="0.748031496062992" bottom="0.748031496062992" header="0.31496062992126" footer="0.31496062992126"/>
  <pageSetup paperSize="9" scale="82" orientation="portrait"/>
  <headerFooter/>
  <colBreaks count="1" manualBreakCount="1">
    <brk id="6" max="1048575" man="1"/>
  </colBreaks>
  <ignoredErrors>
    <ignoredError sqref="F21" formula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view="pageBreakPreview" zoomScale="89" zoomScaleNormal="100" workbookViewId="0">
      <selection activeCell="A1" sqref="$A1:$XFD3"/>
    </sheetView>
  </sheetViews>
  <sheetFormatPr defaultColWidth="14.4285714285714" defaultRowHeight="15"/>
  <cols>
    <col min="1" max="5" width="15.7142857142857" style="67" customWidth="1"/>
    <col min="6" max="6" width="7" style="67" customWidth="1"/>
    <col min="7" max="7" width="25.1428571428571" style="67" customWidth="1"/>
    <col min="8" max="26" width="9.14285714285714" style="67" customWidth="1"/>
    <col min="27" max="16384" width="14.4285714285714" style="67"/>
  </cols>
  <sheetData>
    <row r="1" s="1" customFormat="1" ht="72" customHeight="1" spans="1:7">
      <c r="A1" s="2" t="s">
        <v>104</v>
      </c>
      <c r="B1" s="3"/>
      <c r="C1" s="3"/>
      <c r="D1" s="3"/>
      <c r="E1" s="3"/>
      <c r="F1" s="3"/>
      <c r="G1" s="4"/>
    </row>
    <row r="2" s="1" customFormat="1" ht="29.25" customHeight="1" spans="1:14">
      <c r="A2" s="39" t="s">
        <v>1</v>
      </c>
      <c r="B2" s="40"/>
      <c r="C2" s="40"/>
      <c r="D2" s="40"/>
      <c r="E2" s="40"/>
      <c r="F2" s="40"/>
      <c r="G2" s="41"/>
      <c r="H2" s="8"/>
      <c r="N2" s="8"/>
    </row>
    <row r="3" s="1" customFormat="1" ht="50.25" customHeight="1" spans="1:7">
      <c r="A3" s="9" t="s">
        <v>2</v>
      </c>
      <c r="B3" s="10" t="str">
        <f>ORÇ_BASICO!$C$3</f>
        <v>CONTRATAÇÃO DE CONSULTORIA ESPECIALIZADA EM ELABORAÇÃO DE PROJETOS DE OBRAS E SERVIÇOS DE ENGENHARIA PARA APOIO TÉCNICO A SECRETARIA DE INFRAESTRUTURA MUNICIPIO DE CAMARAGIBE.</v>
      </c>
      <c r="C3" s="10"/>
      <c r="D3" s="10"/>
      <c r="E3" s="10"/>
      <c r="F3" s="10"/>
      <c r="G3" s="10"/>
    </row>
    <row r="4" s="1" customFormat="1" ht="9" customHeight="1" spans="1:7">
      <c r="A4" s="68"/>
      <c r="B4" s="69"/>
      <c r="C4" s="69"/>
      <c r="D4" s="69"/>
      <c r="E4" s="69"/>
      <c r="F4" s="69"/>
      <c r="G4" s="70"/>
    </row>
    <row r="5" ht="33.75" customHeight="1" spans="1:26">
      <c r="A5" s="14" t="s">
        <v>160</v>
      </c>
      <c r="B5" s="15"/>
      <c r="C5" s="15"/>
      <c r="D5" s="15"/>
      <c r="E5" s="15"/>
      <c r="F5" s="15"/>
      <c r="G5" s="15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ht="11.25" customHeight="1" spans="1:26">
      <c r="A6" s="68"/>
      <c r="B6" s="69"/>
      <c r="C6" s="69"/>
      <c r="D6" s="69"/>
      <c r="E6" s="69"/>
      <c r="F6" s="69"/>
      <c r="G6" s="70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ht="19.5" customHeight="1" spans="1:26">
      <c r="A7" s="72" t="s">
        <v>161</v>
      </c>
      <c r="B7" s="72" t="s">
        <v>7</v>
      </c>
      <c r="C7" s="73" t="s">
        <v>162</v>
      </c>
      <c r="D7" s="74"/>
      <c r="E7" s="74"/>
      <c r="F7" s="74"/>
      <c r="G7" s="75" t="s">
        <v>163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ht="21" customHeight="1" spans="1:26">
      <c r="A8" s="72" t="s">
        <v>164</v>
      </c>
      <c r="B8" s="76" t="s">
        <v>28</v>
      </c>
      <c r="C8" s="77" t="s">
        <v>165</v>
      </c>
      <c r="D8" s="78"/>
      <c r="E8" s="79"/>
      <c r="F8" s="80"/>
      <c r="G8" s="81">
        <v>0.2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ht="21" customHeight="1" spans="1:26">
      <c r="A9" s="74"/>
      <c r="B9" s="76" t="s">
        <v>32</v>
      </c>
      <c r="C9" s="77" t="s">
        <v>166</v>
      </c>
      <c r="D9" s="78"/>
      <c r="E9" s="79"/>
      <c r="F9" s="80"/>
      <c r="G9" s="81">
        <v>0.08</v>
      </c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ht="21" customHeight="1" spans="1:26">
      <c r="A10" s="74"/>
      <c r="B10" s="76" t="s">
        <v>35</v>
      </c>
      <c r="C10" s="77" t="s">
        <v>167</v>
      </c>
      <c r="D10" s="78"/>
      <c r="E10" s="79"/>
      <c r="F10" s="80"/>
      <c r="G10" s="81">
        <v>0.015</v>
      </c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ht="21" customHeight="1" spans="1:26">
      <c r="A11" s="74"/>
      <c r="B11" s="76" t="s">
        <v>38</v>
      </c>
      <c r="C11" s="77" t="s">
        <v>168</v>
      </c>
      <c r="D11" s="78"/>
      <c r="E11" s="79"/>
      <c r="F11" s="80"/>
      <c r="G11" s="81">
        <v>0.01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ht="21" customHeight="1" spans="1:26">
      <c r="A12" s="74"/>
      <c r="B12" s="76" t="s">
        <v>169</v>
      </c>
      <c r="C12" s="77" t="s">
        <v>170</v>
      </c>
      <c r="D12" s="78"/>
      <c r="E12" s="79"/>
      <c r="F12" s="80"/>
      <c r="G12" s="81">
        <v>0.006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ht="21" customHeight="1" spans="1:26">
      <c r="A13" s="74"/>
      <c r="B13" s="76" t="s">
        <v>171</v>
      </c>
      <c r="C13" s="77" t="s">
        <v>172</v>
      </c>
      <c r="D13" s="78"/>
      <c r="E13" s="79"/>
      <c r="F13" s="80"/>
      <c r="G13" s="81">
        <v>0.002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ht="21" customHeight="1" spans="1:26">
      <c r="A14" s="74"/>
      <c r="B14" s="76" t="s">
        <v>173</v>
      </c>
      <c r="C14" s="77" t="s">
        <v>174</v>
      </c>
      <c r="D14" s="78"/>
      <c r="E14" s="79"/>
      <c r="F14" s="80"/>
      <c r="G14" s="81">
        <v>0.025</v>
      </c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ht="21" customHeight="1" spans="1:26">
      <c r="A15" s="74"/>
      <c r="B15" s="76" t="s">
        <v>175</v>
      </c>
      <c r="C15" s="77" t="s">
        <v>176</v>
      </c>
      <c r="D15" s="78"/>
      <c r="E15" s="79"/>
      <c r="F15" s="80"/>
      <c r="G15" s="81">
        <v>0.01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ht="21" customHeight="1" spans="1:26">
      <c r="A16" s="76"/>
      <c r="B16" s="76"/>
      <c r="C16" s="82" t="s">
        <v>177</v>
      </c>
      <c r="D16" s="78"/>
      <c r="E16" s="79"/>
      <c r="F16" s="80"/>
      <c r="G16" s="83">
        <f>SUM(G8:G15)</f>
        <v>0.348</v>
      </c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ht="21" customHeight="1" spans="1:26">
      <c r="A17" s="72" t="s">
        <v>178</v>
      </c>
      <c r="B17" s="76" t="s">
        <v>41</v>
      </c>
      <c r="C17" s="77" t="s">
        <v>179</v>
      </c>
      <c r="D17" s="78"/>
      <c r="E17" s="79"/>
      <c r="F17" s="80"/>
      <c r="G17" s="81">
        <v>0.1111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ht="21" customHeight="1" spans="1:26">
      <c r="A18" s="74"/>
      <c r="B18" s="76" t="s">
        <v>180</v>
      </c>
      <c r="C18" s="77" t="s">
        <v>181</v>
      </c>
      <c r="D18" s="78"/>
      <c r="E18" s="79"/>
      <c r="F18" s="80"/>
      <c r="G18" s="81">
        <v>0.0194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ht="21" customHeight="1" spans="1:26">
      <c r="A19" s="74"/>
      <c r="B19" s="76" t="s">
        <v>182</v>
      </c>
      <c r="C19" s="77" t="s">
        <v>183</v>
      </c>
      <c r="D19" s="78"/>
      <c r="E19" s="79"/>
      <c r="F19" s="80"/>
      <c r="G19" s="58">
        <v>0.0137</v>
      </c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ht="21" customHeight="1" spans="1:26">
      <c r="A20" s="74"/>
      <c r="B20" s="76" t="s">
        <v>184</v>
      </c>
      <c r="C20" s="77" t="s">
        <v>185</v>
      </c>
      <c r="D20" s="78"/>
      <c r="E20" s="79"/>
      <c r="F20" s="80"/>
      <c r="G20" s="81">
        <v>0.0833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ht="21" customHeight="1" spans="1:26">
      <c r="A21" s="74"/>
      <c r="B21" s="76" t="s">
        <v>186</v>
      </c>
      <c r="C21" s="77" t="s">
        <v>187</v>
      </c>
      <c r="D21" s="78"/>
      <c r="E21" s="79"/>
      <c r="F21" s="80"/>
      <c r="G21" s="81">
        <v>0.0005</v>
      </c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ht="21" customHeight="1" spans="1:26">
      <c r="A22" s="74"/>
      <c r="B22" s="76" t="s">
        <v>188</v>
      </c>
      <c r="C22" s="77" t="s">
        <v>189</v>
      </c>
      <c r="D22" s="78"/>
      <c r="E22" s="79"/>
      <c r="F22" s="80"/>
      <c r="G22" s="81">
        <v>0.0164</v>
      </c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ht="21" customHeight="1" spans="1:26">
      <c r="A23" s="74"/>
      <c r="B23" s="76" t="s">
        <v>190</v>
      </c>
      <c r="C23" s="77" t="s">
        <v>191</v>
      </c>
      <c r="D23" s="78"/>
      <c r="E23" s="79"/>
      <c r="F23" s="80"/>
      <c r="G23" s="81">
        <v>0.0021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ht="21" customHeight="1" spans="1:26">
      <c r="A24" s="74"/>
      <c r="B24" s="76"/>
      <c r="C24" s="82" t="s">
        <v>192</v>
      </c>
      <c r="D24" s="78"/>
      <c r="E24" s="79"/>
      <c r="F24" s="80"/>
      <c r="G24" s="83">
        <f>SUM(G17:G23)</f>
        <v>0.2465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ht="21" customHeight="1" spans="1:26">
      <c r="A25" s="72" t="s">
        <v>193</v>
      </c>
      <c r="B25" s="76" t="s">
        <v>44</v>
      </c>
      <c r="C25" s="77" t="s">
        <v>194</v>
      </c>
      <c r="D25" s="78"/>
      <c r="E25" s="79"/>
      <c r="F25" s="80"/>
      <c r="G25" s="81">
        <v>0.084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ht="21" customHeight="1" spans="1:26">
      <c r="A26" s="74"/>
      <c r="B26" s="76" t="s">
        <v>195</v>
      </c>
      <c r="C26" s="77" t="s">
        <v>196</v>
      </c>
      <c r="D26" s="78"/>
      <c r="E26" s="79"/>
      <c r="F26" s="80"/>
      <c r="G26" s="81">
        <v>0.044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ht="21" customHeight="1" spans="1:26">
      <c r="A27" s="74"/>
      <c r="B27" s="76" t="s">
        <v>197</v>
      </c>
      <c r="C27" s="77" t="s">
        <v>198</v>
      </c>
      <c r="D27" s="78"/>
      <c r="E27" s="79"/>
      <c r="F27" s="80"/>
      <c r="G27" s="81">
        <v>0.016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ht="21" customHeight="1" spans="1:26">
      <c r="A28" s="74"/>
      <c r="B28" s="76" t="s">
        <v>199</v>
      </c>
      <c r="C28" s="77" t="s">
        <v>200</v>
      </c>
      <c r="D28" s="78"/>
      <c r="E28" s="79"/>
      <c r="F28" s="80"/>
      <c r="G28" s="81">
        <v>0.008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ht="21" customHeight="1" spans="1:26">
      <c r="A29" s="74"/>
      <c r="B29" s="76"/>
      <c r="C29" s="82" t="s">
        <v>201</v>
      </c>
      <c r="D29" s="78"/>
      <c r="E29" s="79"/>
      <c r="F29" s="80"/>
      <c r="G29" s="83">
        <f>SUM(G25:G28)</f>
        <v>0.152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ht="21" customHeight="1" spans="1:26">
      <c r="A30" s="72" t="s">
        <v>202</v>
      </c>
      <c r="B30" s="76" t="s">
        <v>48</v>
      </c>
      <c r="C30" s="77" t="s">
        <v>203</v>
      </c>
      <c r="D30" s="78"/>
      <c r="E30" s="79"/>
      <c r="F30" s="80"/>
      <c r="G30" s="81">
        <v>0.0858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ht="21" customHeight="1" spans="1:26">
      <c r="A31" s="74"/>
      <c r="B31" s="76" t="s">
        <v>52</v>
      </c>
      <c r="C31" s="77" t="s">
        <v>204</v>
      </c>
      <c r="D31" s="78"/>
      <c r="E31" s="79"/>
      <c r="F31" s="80"/>
      <c r="G31" s="81">
        <v>0.0015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ht="21" customHeight="1" spans="1:26">
      <c r="A32" s="74"/>
      <c r="B32" s="76" t="s">
        <v>205</v>
      </c>
      <c r="C32" s="77" t="s">
        <v>206</v>
      </c>
      <c r="D32" s="78"/>
      <c r="E32" s="79"/>
      <c r="F32" s="80"/>
      <c r="G32" s="81">
        <v>0.0066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ht="21" customHeight="1" spans="1:26">
      <c r="A33" s="74"/>
      <c r="B33" s="76"/>
      <c r="C33" s="82" t="s">
        <v>201</v>
      </c>
      <c r="D33" s="78"/>
      <c r="E33" s="79"/>
      <c r="F33" s="80"/>
      <c r="G33" s="83">
        <f>SUM(G30:G32)</f>
        <v>0.0939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ht="28.5" customHeight="1" spans="1:26">
      <c r="A34" s="84" t="s">
        <v>207</v>
      </c>
      <c r="B34" s="85"/>
      <c r="C34" s="85"/>
      <c r="D34" s="85"/>
      <c r="E34" s="85"/>
      <c r="F34" s="85"/>
      <c r="G34" s="86">
        <f>SUM(G33,G29,G24,G16)</f>
        <v>0.8404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ht="12.75" customHeight="1" spans="1:26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ht="12.75" customHeight="1" spans="1:26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ht="12.75" customHeight="1" spans="1:26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ht="12.75" customHeight="1" spans="1:26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ht="12.75" customHeight="1" spans="1:26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ht="12.75" customHeight="1" spans="1:26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ht="12.75" customHeight="1" spans="1:26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ht="12.75" customHeight="1" spans="1:26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ht="12.75" customHeight="1" spans="1:26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ht="12.75" customHeight="1" spans="1:26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ht="12.75" customHeight="1" spans="1:26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ht="12.75" customHeight="1" spans="1:26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ht="12.75" customHeight="1" spans="1:26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ht="12.75" customHeight="1" spans="1:26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ht="12.75" customHeight="1" spans="1:26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ht="12.75" customHeight="1" spans="1:26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ht="12.75" customHeight="1" spans="1:26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ht="12.75" customHeight="1" spans="1:26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ht="12.75" customHeight="1" spans="1:26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ht="12.75" customHeight="1" spans="1:26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ht="12.75" customHeight="1" spans="1:26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ht="12.75" customHeight="1" spans="1:26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ht="12.75" customHeight="1" spans="1:26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ht="12.75" customHeight="1" spans="1:26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ht="12.75" customHeight="1" spans="1:26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ht="12.75" customHeight="1" spans="1:26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ht="12.75" customHeight="1" spans="1:26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ht="12.75" customHeight="1" spans="1:26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ht="12.75" customHeight="1" spans="1:26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ht="12.75" customHeight="1" spans="1:26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ht="12.75" customHeight="1" spans="1:26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ht="12.75" customHeight="1" spans="1:26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ht="12.75" customHeight="1" spans="1:26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ht="12.75" customHeight="1" spans="1:26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ht="12.75" customHeight="1" spans="1:26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ht="12.75" customHeight="1" spans="1:26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ht="12.75" customHeight="1" spans="1:26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ht="12.75" customHeight="1" spans="1:26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ht="12.75" customHeight="1" spans="1:26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ht="12.75" customHeight="1" spans="1:26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ht="12.75" customHeight="1" spans="1:26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ht="12.75" customHeight="1" spans="1:26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ht="12.75" customHeight="1" spans="1:26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ht="12.75" customHeight="1" spans="1:26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ht="12.75" customHeight="1" spans="1:26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ht="12.75" customHeight="1" spans="1:26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ht="12.75" customHeight="1" spans="1:26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ht="12.75" customHeight="1" spans="1:26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ht="12.75" customHeight="1" spans="1:26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ht="12.75" customHeight="1" spans="1:26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ht="12.75" customHeight="1" spans="1:26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ht="12.75" customHeight="1" spans="1:26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ht="12.75" customHeight="1" spans="1:26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ht="12.75" customHeight="1" spans="1:26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ht="12.75" customHeight="1" spans="1:26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ht="12.75" customHeight="1" spans="1:26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ht="12.75" customHeight="1" spans="1:26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ht="12.75" customHeight="1" spans="1:26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ht="12.75" customHeight="1" spans="1:26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ht="12.75" customHeight="1" spans="1:26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ht="12.75" customHeight="1" spans="1:26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ht="12.75" customHeight="1" spans="1:26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ht="12.75" customHeight="1" spans="1:26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ht="12.75" customHeight="1" spans="1:26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ht="12.75" customHeight="1" spans="1:26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ht="12.75" customHeight="1" spans="1:26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ht="12.75" customHeight="1" spans="1:26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ht="12.75" customHeight="1" spans="1:26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ht="12.75" customHeight="1" spans="1:26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ht="12.75" customHeight="1" spans="1:26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ht="12.75" customHeight="1" spans="1:26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ht="12.75" customHeight="1" spans="1:26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ht="12.75" customHeight="1" spans="1:26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ht="12.75" customHeight="1" spans="1:26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ht="12.75" customHeight="1" spans="1:26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ht="12.75" customHeight="1" spans="1:26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ht="12.75" customHeight="1" spans="1:26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ht="12.75" customHeight="1" spans="1:26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ht="12.75" customHeight="1" spans="1:26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ht="12.75" customHeight="1" spans="1:26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ht="12.75" customHeight="1" spans="1:26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ht="12.75" customHeight="1" spans="1:26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ht="12.75" customHeight="1" spans="1:26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ht="12.75" customHeight="1" spans="1:26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ht="12.75" customHeight="1" spans="1:26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ht="12.75" customHeight="1" spans="1:26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ht="12.75" customHeight="1" spans="1:26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ht="12.75" customHeight="1" spans="1:26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ht="12.75" customHeight="1" spans="1:26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ht="12.75" customHeight="1" spans="1:26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ht="12.75" customHeight="1" spans="1:26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ht="12.75" customHeight="1" spans="1:26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ht="12.75" customHeight="1" spans="1:26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ht="12.75" customHeight="1" spans="1:26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ht="12.75" customHeight="1" spans="1:26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ht="12.75" customHeight="1" spans="1:26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ht="12.75" customHeight="1" spans="1:26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ht="12.75" customHeight="1" spans="1:26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ht="12.75" customHeight="1" spans="1:26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ht="12.75" customHeight="1" spans="1:26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ht="12.75" customHeight="1" spans="1:26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ht="12.75" customHeight="1" spans="1:26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ht="12.75" customHeight="1" spans="1:26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ht="12.75" customHeight="1" spans="1:26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ht="12.75" customHeight="1" spans="1:26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ht="12.75" customHeight="1" spans="1:26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ht="12.75" customHeight="1" spans="1:26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ht="12.75" customHeight="1" spans="1:26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ht="12.75" customHeight="1" spans="1:26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ht="12.75" customHeight="1" spans="1:26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ht="12.75" customHeight="1" spans="1:26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ht="12.75" customHeight="1" spans="1:26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ht="12.75" customHeight="1" spans="1:26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ht="12.75" customHeight="1" spans="1:26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ht="12.75" customHeight="1" spans="1:26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ht="12.75" customHeight="1" spans="1:26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ht="12.75" customHeight="1" spans="1:26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ht="12.75" customHeight="1" spans="1:26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ht="12.75" customHeight="1" spans="1:26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ht="12.75" customHeight="1" spans="1:26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ht="12.75" customHeight="1" spans="1:26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ht="12.75" customHeight="1" spans="1:26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ht="12.75" customHeight="1" spans="1:26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ht="12.75" customHeight="1" spans="1:26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ht="12.75" customHeight="1" spans="1:26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ht="12.75" customHeight="1" spans="1:26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ht="12.75" customHeight="1" spans="1:26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ht="12.75" customHeight="1" spans="1:26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ht="12.75" customHeight="1" spans="1:26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ht="12.75" customHeight="1" spans="1:26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ht="12.75" customHeight="1" spans="1:26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ht="12.75" customHeight="1" spans="1:26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ht="12.75" customHeight="1" spans="1:26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ht="12.75" customHeight="1" spans="1:26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ht="12.75" customHeight="1" spans="1:26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ht="12.75" customHeight="1" spans="1:26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ht="12.75" customHeight="1" spans="1:26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ht="12.75" customHeight="1" spans="1:26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ht="12.75" customHeight="1" spans="1:26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ht="12.75" customHeight="1" spans="1:26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ht="12.75" customHeight="1" spans="1:26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ht="12.75" customHeight="1" spans="1:26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ht="12.75" customHeight="1" spans="1:26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ht="12.75" customHeight="1" spans="1:26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ht="12.75" customHeight="1" spans="1:26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ht="12.75" customHeight="1" spans="1:26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ht="12.75" customHeight="1" spans="1:26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ht="12.75" customHeight="1" spans="1:26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ht="12.75" customHeight="1" spans="1:26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ht="12.75" customHeight="1" spans="1:26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ht="12.75" customHeight="1" spans="1:26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ht="12.75" customHeight="1" spans="1:26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ht="12.75" customHeight="1" spans="1:26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ht="12.75" customHeight="1" spans="1:26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ht="12.75" customHeight="1" spans="1:26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ht="12.75" customHeight="1" spans="1:26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ht="12.75" customHeight="1" spans="1:26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ht="12.75" customHeight="1" spans="1:26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ht="12.75" customHeight="1" spans="1:26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ht="12.75" customHeight="1" spans="1:26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ht="12.75" customHeight="1" spans="1:26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ht="12.75" customHeight="1" spans="1:26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ht="12.75" customHeight="1" spans="1:26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ht="12.75" customHeight="1" spans="1:26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ht="12.75" customHeight="1" spans="1:26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ht="12.75" customHeight="1" spans="1:26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ht="12.75" customHeight="1" spans="1:26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ht="12.75" customHeight="1" spans="1:26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ht="12.75" customHeight="1" spans="1:26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ht="12.75" customHeight="1" spans="1:26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ht="12.75" customHeight="1" spans="1:26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ht="12.75" customHeight="1" spans="1:26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ht="12.75" customHeight="1" spans="1:26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ht="12.75" customHeight="1" spans="1:26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ht="12.75" customHeight="1" spans="1:26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ht="12.75" customHeight="1" spans="1:26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ht="12.75" customHeight="1" spans="1:26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ht="12.75" customHeight="1" spans="1:26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ht="12.75" customHeight="1" spans="1:26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ht="12.75" customHeight="1" spans="1:26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ht="12.75" customHeight="1" spans="1:26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ht="12.75" customHeight="1" spans="1:26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ht="12.75" customHeight="1" spans="1:26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ht="12.75" customHeight="1" spans="1:26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ht="12.75" customHeight="1" spans="1:26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ht="12.75" customHeight="1" spans="1:26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ht="12.75" customHeight="1" spans="1:26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ht="12.75" customHeight="1" spans="1:26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ht="12.75" customHeight="1" spans="1:26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ht="12.75" customHeight="1" spans="1:26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ht="12.75" customHeight="1" spans="1:26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ht="12.75" customHeight="1" spans="1:26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ht="12.75" customHeight="1" spans="1:26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ht="12.75" customHeight="1" spans="1:26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ht="12.75" customHeight="1" spans="1:26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ht="12.75" customHeight="1" spans="1:26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ht="12.75" customHeight="1" spans="1:26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ht="12.75" customHeight="1" spans="1:26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ht="12.75" customHeight="1" spans="1:26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ht="12.75" customHeight="1" spans="1:26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ht="12.75" customHeight="1" spans="1:26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ht="12.75" customHeight="1" spans="1:26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ht="12.75" customHeight="1" spans="1:26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ht="12.75" customHeight="1" spans="1:26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ht="12.75" customHeight="1" spans="1:26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ht="12.75" customHeight="1" spans="1:26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ht="12.75" customHeight="1" spans="1:26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ht="12.75" customHeight="1" spans="1:26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ht="12.75" customHeight="1" spans="1:26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ht="12.75" customHeight="1" spans="1:26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ht="12.75" customHeight="1" spans="1:26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ht="12.75" customHeight="1" spans="1:26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ht="12.75" customHeight="1" spans="1:26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ht="12.75" customHeight="1" spans="1:26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ht="12.75" customHeight="1" spans="1:26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ht="12.75" customHeight="1" spans="1:26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ht="12.75" customHeight="1" spans="1:26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ht="12.75" customHeight="1" spans="1:26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ht="12.75" customHeight="1" spans="1:26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ht="12.75" customHeight="1" spans="1:26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ht="12.75" customHeight="1" spans="1:26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ht="12.75" customHeight="1" spans="1:26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ht="12.75" customHeight="1" spans="1:26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ht="12.75" customHeight="1" spans="1:26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ht="12.75" customHeight="1" spans="1:26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ht="12.75" customHeight="1" spans="1:26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ht="12.75" customHeight="1" spans="1:26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ht="12.75" customHeight="1" spans="1:26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ht="12.75" customHeight="1" spans="1:26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ht="12.75" customHeight="1" spans="1:26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ht="12.75" customHeight="1" spans="1:26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ht="12.75" customHeight="1" spans="1:26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ht="12.75" customHeight="1" spans="1:26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ht="12.75" customHeight="1" spans="1:26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ht="12.75" customHeight="1" spans="1:26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ht="12.75" customHeight="1" spans="1:26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ht="12.75" customHeight="1" spans="1:26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ht="12.75" customHeight="1" spans="1:26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ht="12.75" customHeight="1" spans="1:26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ht="12.75" customHeight="1" spans="1:26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ht="12.75" customHeight="1" spans="1:26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ht="12.75" customHeight="1" spans="1:26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ht="12.75" customHeight="1" spans="1:26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ht="12.75" customHeight="1" spans="1:26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ht="12.75" customHeight="1" spans="1:26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ht="12.75" customHeight="1" spans="1:26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ht="12.75" customHeight="1" spans="1:26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ht="12.75" customHeight="1" spans="1:26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ht="12.75" customHeight="1" spans="1:26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ht="12.75" customHeight="1" spans="1:26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ht="12.75" customHeight="1" spans="1:26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ht="12.75" customHeight="1" spans="1:26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ht="12.75" customHeight="1" spans="1:26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ht="12.75" customHeight="1" spans="1:26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ht="12.75" customHeight="1" spans="1:26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ht="12.75" customHeight="1" spans="1:26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ht="12.75" customHeight="1" spans="1:26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ht="12.75" customHeight="1" spans="1:26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ht="12.75" customHeight="1" spans="1:26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ht="12.75" customHeight="1" spans="1:26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ht="12.75" customHeight="1" spans="1:26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ht="12.75" customHeight="1" spans="1:26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ht="12.75" customHeight="1" spans="1:26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ht="12.75" customHeight="1" spans="1:26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 ht="12.75" customHeight="1" spans="1:26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 ht="12.75" customHeight="1" spans="1:26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 ht="12.75" customHeight="1" spans="1:26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 ht="12.75" customHeight="1" spans="1:26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 ht="12.75" customHeight="1" spans="1:26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 ht="12.75" customHeight="1" spans="1:26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 ht="12.75" customHeight="1" spans="1:26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 ht="12.75" customHeight="1" spans="1:26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 ht="12.75" customHeight="1" spans="1:26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 ht="12.75" customHeight="1" spans="1:26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 ht="12.75" customHeight="1" spans="1:26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 ht="12.75" customHeight="1" spans="1:26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 ht="12.75" customHeight="1" spans="1:26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 ht="12.75" customHeight="1" spans="1:26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 ht="12.75" customHeight="1" spans="1:26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 ht="12.75" customHeight="1" spans="1:26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 ht="12.75" customHeight="1" spans="1:26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 ht="12.75" customHeight="1" spans="1:26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 ht="12.75" customHeight="1" spans="1:26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 ht="12.75" customHeight="1" spans="1:26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 ht="12.75" customHeight="1" spans="1:26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 ht="12.75" customHeight="1" spans="1:26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 ht="12.75" customHeight="1" spans="1:26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 ht="12.75" customHeight="1" spans="1:26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 ht="12.75" customHeight="1" spans="1:26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 ht="12.75" customHeight="1" spans="1:26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 ht="12.75" customHeight="1" spans="1:26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 ht="12.75" customHeight="1" spans="1:26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 ht="12.75" customHeight="1" spans="1:26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 ht="12.75" customHeight="1" spans="1:26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 ht="12.75" customHeight="1" spans="1:26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 ht="12.75" customHeight="1" spans="1:26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 ht="12.75" customHeight="1" spans="1:26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 ht="12.75" customHeight="1" spans="1:26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 ht="12.75" customHeight="1" spans="1:26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 ht="12.75" customHeight="1" spans="1:26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 ht="12.75" customHeight="1" spans="1:26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 ht="12.75" customHeight="1" spans="1:26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 ht="12.75" customHeight="1" spans="1:26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 ht="12.75" customHeight="1" spans="1:26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 ht="12.75" customHeight="1" spans="1:26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 ht="12.75" customHeight="1" spans="1:26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 ht="12.75" customHeight="1" spans="1:26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 ht="12.75" customHeight="1" spans="1:26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 ht="12.75" customHeight="1" spans="1:26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 ht="12.75" customHeight="1" spans="1:26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 ht="12.75" customHeight="1" spans="1:26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 ht="12.75" customHeight="1" spans="1:26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 ht="12.75" customHeight="1" spans="1:26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 ht="12.75" customHeight="1" spans="1:26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 ht="12.75" customHeight="1" spans="1:26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 ht="12.75" customHeight="1" spans="1:26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 ht="12.75" customHeight="1" spans="1:26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 ht="12.75" customHeight="1" spans="1:26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 ht="12.75" customHeight="1" spans="1:26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 ht="12.75" customHeight="1" spans="1:26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 ht="12.75" customHeight="1" spans="1:26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 ht="12.75" customHeight="1" spans="1:26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 ht="12.75" customHeight="1" spans="1:26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 ht="12.75" customHeight="1" spans="1:26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 ht="12.75" customHeight="1" spans="1:26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 ht="12.75" customHeight="1" spans="1:26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ht="12.75" customHeight="1" spans="1:26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 ht="12.75" customHeight="1" spans="1:26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 ht="12.75" customHeight="1" spans="1:26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 ht="12.75" customHeight="1" spans="1:26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 ht="12.75" customHeight="1" spans="1:26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 ht="12.75" customHeight="1" spans="1:26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 ht="12.75" customHeight="1" spans="1:26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 ht="12.75" customHeight="1" spans="1:26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 ht="12.75" customHeight="1" spans="1:26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 ht="12.75" customHeight="1" spans="1:26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 ht="12.75" customHeight="1" spans="1:26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 ht="12.75" customHeight="1" spans="1:26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 ht="12.75" customHeight="1" spans="1:26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 ht="12.75" customHeight="1" spans="1:26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 ht="12.75" customHeight="1" spans="1:26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 ht="12.75" customHeight="1" spans="1:26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 ht="12.75" customHeight="1" spans="1:26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 ht="12.75" customHeight="1" spans="1:26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 ht="12.75" customHeight="1" spans="1:26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 ht="12.75" customHeight="1" spans="1:26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 ht="12.75" customHeight="1" spans="1:26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 ht="12.75" customHeight="1" spans="1:26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 ht="12.75" customHeight="1" spans="1:26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 ht="12.75" customHeight="1" spans="1:26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 ht="12.75" customHeight="1" spans="1:26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 ht="12.75" customHeight="1" spans="1:26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 ht="12.75" customHeight="1" spans="1:26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 ht="12.75" customHeight="1" spans="1:26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 ht="12.75" customHeight="1" spans="1:26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 ht="12.75" customHeight="1" spans="1:26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 ht="12.75" customHeight="1" spans="1:26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 ht="12.75" customHeight="1" spans="1:26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 ht="12.75" customHeight="1" spans="1:26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 ht="12.75" customHeight="1" spans="1:26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 ht="12.75" customHeight="1" spans="1:26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 ht="12.75" customHeight="1" spans="1:26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 ht="12.75" customHeight="1" spans="1:26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 ht="12.75" customHeight="1" spans="1:26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 ht="12.75" customHeight="1" spans="1:26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 ht="12.75" customHeight="1" spans="1:26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 ht="12.75" customHeight="1" spans="1:26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 ht="12.75" customHeight="1" spans="1:26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 ht="12.75" customHeight="1" spans="1:26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 ht="12.75" customHeight="1" spans="1:26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 ht="12.75" customHeight="1" spans="1:26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 ht="12.75" customHeight="1" spans="1:26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 ht="12.75" customHeight="1" spans="1:26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 ht="12.75" customHeight="1" spans="1:26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 ht="12.75" customHeight="1" spans="1:26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 ht="12.75" customHeight="1" spans="1:26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 ht="12.75" customHeight="1" spans="1:26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 ht="12.75" customHeight="1" spans="1:26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 ht="12.75" customHeight="1" spans="1:26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 ht="12.75" customHeight="1" spans="1:26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 ht="12.75" customHeight="1" spans="1:26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 ht="12.75" customHeight="1" spans="1:26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 ht="12.75" customHeight="1" spans="1:26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 ht="12.75" customHeight="1" spans="1:26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 ht="12.75" customHeight="1" spans="1:26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 ht="12.75" customHeight="1" spans="1:26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 ht="12.75" customHeight="1" spans="1:26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 ht="12.75" customHeight="1" spans="1:26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 ht="12.75" customHeight="1" spans="1:26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 ht="12.75" customHeight="1" spans="1:26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 ht="12.75" customHeight="1" spans="1:26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 ht="12.75" customHeight="1" spans="1:26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 ht="12.75" customHeight="1" spans="1:26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 ht="12.75" customHeight="1" spans="1:26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ht="12.75" customHeight="1" spans="1:26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ht="12.75" customHeight="1" spans="1:26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 ht="12.75" customHeight="1" spans="1:26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 ht="12.75" customHeight="1" spans="1:26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 ht="12.75" customHeight="1" spans="1:26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 ht="12.75" customHeight="1" spans="1:26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 ht="12.75" customHeight="1" spans="1:26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 ht="12.75" customHeight="1" spans="1:26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 ht="12.75" customHeight="1" spans="1:26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 ht="12.75" customHeight="1" spans="1:26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 ht="12.75" customHeight="1" spans="1:26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 ht="12.75" customHeight="1" spans="1:26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 ht="12.75" customHeight="1" spans="1:26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 ht="12.75" customHeight="1" spans="1:26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 ht="12.75" customHeight="1" spans="1:26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 ht="12.75" customHeight="1" spans="1:26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 ht="12.75" customHeight="1" spans="1:26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 ht="12.75" customHeight="1" spans="1:26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 ht="12.75" customHeight="1" spans="1:26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 ht="12.75" customHeight="1" spans="1:26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 ht="12.75" customHeight="1" spans="1:26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 ht="12.75" customHeight="1" spans="1:26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 ht="12.75" customHeight="1" spans="1:26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 ht="12.75" customHeight="1" spans="1:26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 ht="12.75" customHeight="1" spans="1:26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 ht="12.75" customHeight="1" spans="1:26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 ht="12.75" customHeight="1" spans="1:26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 ht="12.75" customHeight="1" spans="1:26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 ht="12.75" customHeight="1" spans="1:26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 ht="12.75" customHeight="1" spans="1:26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 ht="12.75" customHeight="1" spans="1:26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 ht="12.75" customHeight="1" spans="1:26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 ht="12.75" customHeight="1" spans="1:26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 ht="12.75" customHeight="1" spans="1:26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ht="12.75" customHeight="1" spans="1:26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 ht="12.75" customHeight="1" spans="1:26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 ht="12.75" customHeight="1" spans="1:26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 ht="12.75" customHeight="1" spans="1:26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 ht="12.75" customHeight="1" spans="1:26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 ht="12.75" customHeight="1" spans="1:26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 ht="12.75" customHeight="1" spans="1:26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 ht="12.75" customHeight="1" spans="1:26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 ht="12.75" customHeight="1" spans="1:26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 ht="12.75" customHeight="1" spans="1:26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 ht="12.75" customHeight="1" spans="1:26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 ht="12.75" customHeight="1" spans="1:26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 ht="12.75" customHeight="1" spans="1:26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 ht="12.75" customHeight="1" spans="1:26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 ht="12.75" customHeight="1" spans="1:26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 ht="12.75" customHeight="1" spans="1:26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 ht="12.75" customHeight="1" spans="1:26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 ht="12.75" customHeight="1" spans="1:26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 ht="12.75" customHeight="1" spans="1:26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 ht="12.75" customHeight="1" spans="1:26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 ht="12.75" customHeight="1" spans="1:26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 ht="12.75" customHeight="1" spans="1:26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 ht="12.75" customHeight="1" spans="1:26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 ht="12.75" customHeight="1" spans="1:26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 ht="12.75" customHeight="1" spans="1:26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 ht="12.75" customHeight="1" spans="1:26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 ht="12.75" customHeight="1" spans="1:26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 ht="12.75" customHeight="1" spans="1:26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 ht="12.75" customHeight="1" spans="1:26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 ht="12.75" customHeight="1" spans="1:26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 ht="12.75" customHeight="1" spans="1:26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 ht="12.75" customHeight="1" spans="1:26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 ht="12.75" customHeight="1" spans="1:26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 ht="12.75" customHeight="1" spans="1:26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 ht="12.75" customHeight="1" spans="1:26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 ht="12.75" customHeight="1" spans="1:26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 ht="12.75" customHeight="1" spans="1:26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 ht="12.75" customHeight="1" spans="1:26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 ht="12.75" customHeight="1" spans="1:26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 ht="12.75" customHeight="1" spans="1:26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 ht="12.75" customHeight="1" spans="1:26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 ht="12.75" customHeight="1" spans="1:26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 ht="12.75" customHeight="1" spans="1:26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 ht="12.75" customHeight="1" spans="1:26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 ht="12.75" customHeight="1" spans="1:26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 ht="12.75" customHeight="1" spans="1:26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 ht="12.75" customHeight="1" spans="1:26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 ht="12.75" customHeight="1" spans="1:26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 ht="12.75" customHeight="1" spans="1:26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 ht="12.75" customHeight="1" spans="1:26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 ht="12.75" customHeight="1" spans="1:26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 ht="12.75" customHeight="1" spans="1:26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 ht="12.75" customHeight="1" spans="1:26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 ht="12.75" customHeight="1" spans="1:26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ht="12.75" customHeight="1" spans="1:26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 ht="12.75" customHeight="1" spans="1:26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ht="12.75" customHeight="1" spans="1:26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 ht="12.75" customHeight="1" spans="1:26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 ht="12.75" customHeight="1" spans="1:26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 ht="12.75" customHeight="1" spans="1:26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 ht="12.75" customHeight="1" spans="1:26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 ht="12.75" customHeight="1" spans="1:26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 ht="12.75" customHeight="1" spans="1:26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 ht="12.75" customHeight="1" spans="1:26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 ht="12.75" customHeight="1" spans="1:26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ht="12.75" customHeight="1" spans="1:26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 ht="12.75" customHeight="1" spans="1:26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 ht="12.75" customHeight="1" spans="1:26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 ht="12.75" customHeight="1" spans="1:26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 ht="12.75" customHeight="1" spans="1:26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 ht="12.75" customHeight="1" spans="1:26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 ht="12.75" customHeight="1" spans="1:26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 ht="12.75" customHeight="1" spans="1:26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ht="12.75" customHeight="1" spans="1:26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ht="12.75" customHeight="1" spans="1:26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ht="12.75" customHeight="1" spans="1:26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 ht="12.75" customHeight="1" spans="1:26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ht="12.75" customHeight="1" spans="1:26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 ht="12.75" customHeight="1" spans="1:26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ht="12.75" customHeight="1" spans="1:26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 ht="12.75" customHeight="1" spans="1:26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 ht="12.75" customHeight="1" spans="1:26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 ht="12.75" customHeight="1" spans="1:26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 ht="12.75" customHeight="1" spans="1:26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 ht="12.75" customHeight="1" spans="1:26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 ht="12.75" customHeight="1" spans="1:26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 ht="12.75" customHeight="1" spans="1:26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 ht="12.75" customHeight="1" spans="1:26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 ht="12.75" customHeight="1" spans="1:26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 ht="12.75" customHeight="1" spans="1:26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 ht="12.75" customHeight="1" spans="1:26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 ht="12.75" customHeight="1" spans="1:26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ht="12.75" customHeight="1" spans="1:26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 ht="12.75" customHeight="1" spans="1:26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 ht="12.75" customHeight="1" spans="1:26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 ht="12.75" customHeight="1" spans="1:26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 ht="12.75" customHeight="1" spans="1:26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 ht="12.75" customHeight="1" spans="1:26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 ht="12.75" customHeight="1" spans="1:26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 ht="12.75" customHeight="1" spans="1:26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 ht="12.75" customHeight="1" spans="1:26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 ht="12.75" customHeight="1" spans="1:26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 ht="12.75" customHeight="1" spans="1:26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 ht="12.75" customHeight="1" spans="1:26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 ht="12.75" customHeight="1" spans="1:26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 ht="12.75" customHeight="1" spans="1:26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 ht="12.75" customHeight="1" spans="1:26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 ht="12.75" customHeight="1" spans="1:26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ht="12.75" customHeight="1" spans="1:26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 ht="12.75" customHeight="1" spans="1:26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 ht="12.75" customHeight="1" spans="1:26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 ht="12.75" customHeight="1" spans="1:26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 ht="12.75" customHeight="1" spans="1:26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 ht="12.75" customHeight="1" spans="1:26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 ht="12.75" customHeight="1" spans="1:26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 ht="12.75" customHeight="1" spans="1:26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 ht="12.75" customHeight="1" spans="1:26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 ht="12.75" customHeight="1" spans="1:26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 ht="12.75" customHeight="1" spans="1:26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 ht="12.75" customHeight="1" spans="1:26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 ht="12.75" customHeight="1" spans="1:26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 ht="12.75" customHeight="1" spans="1:26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 ht="12.75" customHeight="1" spans="1:26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 ht="12.75" customHeight="1" spans="1:26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 ht="12.75" customHeight="1" spans="1:26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 ht="12.75" customHeight="1" spans="1:26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 ht="12.75" customHeight="1" spans="1:26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 ht="12.75" customHeight="1" spans="1:26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 ht="12.75" customHeight="1" spans="1:26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 ht="12.75" customHeight="1" spans="1:26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 ht="12.75" customHeight="1" spans="1:26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 ht="12.75" customHeight="1" spans="1:26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 ht="12.75" customHeight="1" spans="1:26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ht="12.75" customHeight="1" spans="1:26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 ht="12.75" customHeight="1" spans="1:26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 ht="12.75" customHeight="1" spans="1:26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 ht="12.75" customHeight="1" spans="1:26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 ht="12.75" customHeight="1" spans="1:26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 ht="12.75" customHeight="1" spans="1:26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 ht="12.75" customHeight="1" spans="1:26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 ht="12.75" customHeight="1" spans="1:26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 ht="12.75" customHeight="1" spans="1:26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 ht="12.75" customHeight="1" spans="1:26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 ht="12.75" customHeight="1" spans="1:26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 ht="12.75" customHeight="1" spans="1:26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 ht="12.75" customHeight="1" spans="1:26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 ht="12.75" customHeight="1" spans="1:26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 ht="12.75" customHeight="1" spans="1:26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 ht="12.75" customHeight="1" spans="1:26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 ht="12.75" customHeight="1" spans="1:26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 ht="12.75" customHeight="1" spans="1:26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 ht="12.75" customHeight="1" spans="1:26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 ht="12.75" customHeight="1" spans="1:26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 ht="12.75" customHeight="1" spans="1:26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 ht="12.75" customHeight="1" spans="1:26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 ht="12.75" customHeight="1" spans="1:26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 ht="12.75" customHeight="1" spans="1:26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 ht="12.75" customHeight="1" spans="1:26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 ht="12.75" customHeight="1" spans="1:26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 ht="12.75" customHeight="1" spans="1:26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 ht="12.75" customHeight="1" spans="1:26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 ht="12.75" customHeight="1" spans="1:26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 ht="12.75" customHeight="1" spans="1:26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 ht="12.75" customHeight="1" spans="1:26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 ht="12.75" customHeight="1" spans="1:26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 ht="12.75" customHeight="1" spans="1:26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 ht="12.75" customHeight="1" spans="1:26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 ht="12.75" customHeight="1" spans="1:26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 ht="12.75" customHeight="1" spans="1:26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 ht="12.75" customHeight="1" spans="1:26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 ht="12.75" customHeight="1" spans="1:26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 ht="12.75" customHeight="1" spans="1:26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 ht="12.75" customHeight="1" spans="1:26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 ht="12.75" customHeight="1" spans="1:26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 ht="12.75" customHeight="1" spans="1:26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 ht="12.75" customHeight="1" spans="1:26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 ht="12.75" customHeight="1" spans="1:26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 ht="12.75" customHeight="1" spans="1:26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 ht="12.75" customHeight="1" spans="1:26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 ht="12.75" customHeight="1" spans="1:26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 ht="12.75" customHeight="1" spans="1:26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 ht="12.75" customHeight="1" spans="1:26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 ht="12.75" customHeight="1" spans="1:26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 ht="12.75" customHeight="1" spans="1:26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 ht="12.75" customHeight="1" spans="1:26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 ht="12.75" customHeight="1" spans="1:26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 ht="12.75" customHeight="1" spans="1:26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 ht="12.75" customHeight="1" spans="1:26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 ht="12.75" customHeight="1" spans="1:26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 ht="12.75" customHeight="1" spans="1:26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 ht="12.75" customHeight="1" spans="1:26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 ht="12.75" customHeight="1" spans="1:26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 ht="12.75" customHeight="1" spans="1:26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 ht="12.75" customHeight="1" spans="1:26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 ht="12.75" customHeight="1" spans="1:26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 ht="12.75" customHeight="1" spans="1:26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 ht="12.75" customHeight="1" spans="1:26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 ht="12.75" customHeight="1" spans="1:26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 ht="12.75" customHeight="1" spans="1:26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 ht="12.75" customHeight="1" spans="1:26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 ht="12.75" customHeight="1" spans="1:26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 ht="12.75" customHeight="1" spans="1:26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 ht="12.75" customHeight="1" spans="1:26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 ht="12.75" customHeight="1" spans="1:26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 ht="12.75" customHeight="1" spans="1:26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 ht="12.75" customHeight="1" spans="1:26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 ht="12.75" customHeight="1" spans="1:26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 ht="12.75" customHeight="1" spans="1:26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 ht="12.75" customHeight="1" spans="1:26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 ht="12.75" customHeight="1" spans="1:26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 ht="12.75" customHeight="1" spans="1:26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 ht="12.75" customHeight="1" spans="1:26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 ht="12.75" customHeight="1" spans="1:26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 ht="12.75" customHeight="1" spans="1:26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 ht="12.75" customHeight="1" spans="1:26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 ht="12.75" customHeight="1" spans="1:26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 ht="12.75" customHeight="1" spans="1:26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 ht="12.75" customHeight="1" spans="1:26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 ht="12.75" customHeight="1" spans="1:26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 ht="12.75" customHeight="1" spans="1:26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 ht="12.75" customHeight="1" spans="1:26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 ht="12.75" customHeight="1" spans="1:26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 ht="12.75" customHeight="1" spans="1:26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 ht="12.75" customHeight="1" spans="1:26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 ht="12.75" customHeight="1" spans="1:26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 ht="12.75" customHeight="1" spans="1:26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 ht="12.75" customHeight="1" spans="1:26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 ht="12.75" customHeight="1" spans="1:26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 ht="12.75" customHeight="1" spans="1:26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 ht="12.75" customHeight="1" spans="1:26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 ht="12.75" customHeight="1" spans="1:26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 ht="12.75" customHeight="1" spans="1:26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 ht="12.75" customHeight="1" spans="1:26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 ht="12.75" customHeight="1" spans="1:26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 ht="12.75" customHeight="1" spans="1:26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 ht="12.75" customHeight="1" spans="1:26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 ht="12.75" customHeight="1" spans="1:26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 ht="12.75" customHeight="1" spans="1:26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 ht="12.75" customHeight="1" spans="1:26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 ht="12.75" customHeight="1" spans="1:26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 ht="12.75" customHeight="1" spans="1:26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 ht="12.75" customHeight="1" spans="1:26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 ht="12.75" customHeight="1" spans="1:26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 ht="12.75" customHeight="1" spans="1:26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 ht="12.75" customHeight="1" spans="1:26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 ht="12.75" customHeight="1" spans="1:26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 ht="12.75" customHeight="1" spans="1:26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 ht="12.75" customHeight="1" spans="1:26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 ht="12.75" customHeight="1" spans="1:26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 ht="12.75" customHeight="1" spans="1:26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 ht="12.75" customHeight="1" spans="1:26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 ht="12.75" customHeight="1" spans="1:26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 ht="12.75" customHeight="1" spans="1:26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 ht="12.75" customHeight="1" spans="1:26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 ht="12.75" customHeight="1" spans="1:26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 ht="12.75" customHeight="1" spans="1:26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 ht="12.75" customHeight="1" spans="1:26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 ht="12.75" customHeight="1" spans="1:26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 ht="12.75" customHeight="1" spans="1:26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 ht="12.75" customHeight="1" spans="1:26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 ht="12.75" customHeight="1" spans="1:26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 ht="12.75" customHeight="1" spans="1:26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 ht="12.75" customHeight="1" spans="1:26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 ht="12.75" customHeight="1" spans="1:26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 ht="12.75" customHeight="1" spans="1:26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 ht="12.75" customHeight="1" spans="1:26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 ht="12.75" customHeight="1" spans="1:26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 ht="12.75" customHeight="1" spans="1:26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 ht="12.75" customHeight="1" spans="1:26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 ht="12.75" customHeight="1" spans="1:26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 ht="12.75" customHeight="1" spans="1:26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 ht="12.75" customHeight="1" spans="1:26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 ht="12.75" customHeight="1" spans="1:26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 ht="12.75" customHeight="1" spans="1:26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 ht="12.75" customHeight="1" spans="1:26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 ht="12.75" customHeight="1" spans="1:26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 ht="12.75" customHeight="1" spans="1:26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 ht="12.75" customHeight="1" spans="1:26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 ht="12.75" customHeight="1" spans="1:26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 ht="12.75" customHeight="1" spans="1:26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 ht="12.75" customHeight="1" spans="1:26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 ht="12.75" customHeight="1" spans="1:26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 ht="12.75" customHeight="1" spans="1:26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 ht="12.75" customHeight="1" spans="1:26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 ht="12.75" customHeight="1" spans="1:26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ht="12.75" customHeight="1" spans="1:26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 ht="12.75" customHeight="1" spans="1:26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 ht="12.75" customHeight="1" spans="1:26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 ht="12.75" customHeight="1" spans="1:26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 ht="12.75" customHeight="1" spans="1:26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 ht="12.75" customHeight="1" spans="1:26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 ht="12.75" customHeight="1" spans="1:26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 ht="12.75" customHeight="1" spans="1:26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 ht="12.75" customHeight="1" spans="1:26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 ht="12.75" customHeight="1" spans="1:26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 ht="12.75" customHeight="1" spans="1:26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 ht="12.75" customHeight="1" spans="1:26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 ht="12.75" customHeight="1" spans="1:26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 ht="12.75" customHeight="1" spans="1:26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 ht="12.75" customHeight="1" spans="1:26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 ht="12.75" customHeight="1" spans="1:26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 ht="12.75" customHeight="1" spans="1:26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 ht="12.75" customHeight="1" spans="1:26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 ht="12.75" customHeight="1" spans="1:26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 ht="12.75" customHeight="1" spans="1:26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 ht="12.75" customHeight="1" spans="1:26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 ht="12.75" customHeight="1" spans="1:26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 ht="12.75" customHeight="1" spans="1:26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 ht="12.75" customHeight="1" spans="1:26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 ht="12.75" customHeight="1" spans="1:26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 ht="12.75" customHeight="1" spans="1:26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 ht="12.75" customHeight="1" spans="1:26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 ht="12.75" customHeight="1" spans="1:26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 ht="12.75" customHeight="1" spans="1:26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 ht="12.75" customHeight="1" spans="1:26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 ht="12.75" customHeight="1" spans="1:26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 ht="12.75" customHeight="1" spans="1:26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 ht="12.75" customHeight="1" spans="1:26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 ht="12.75" customHeight="1" spans="1:26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 ht="12.75" customHeight="1" spans="1:26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 ht="12.75" customHeight="1" spans="1:26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 ht="12.75" customHeight="1" spans="1:26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 ht="12.75" customHeight="1" spans="1:26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 ht="12.75" customHeight="1" spans="1:26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 ht="12.75" customHeight="1" spans="1:26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 ht="12.75" customHeight="1" spans="1:26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 ht="12.75" customHeight="1" spans="1:26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 ht="12.75" customHeight="1" spans="1:26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 ht="12.75" customHeight="1" spans="1:26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 ht="12.75" customHeight="1" spans="1:26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 ht="12.75" customHeight="1" spans="1:26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 ht="12.75" customHeight="1" spans="1:26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 ht="12.75" customHeight="1" spans="1:26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 ht="12.75" customHeight="1" spans="1:26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 ht="12.75" customHeight="1" spans="1:26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 ht="12.75" customHeight="1" spans="1:26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 ht="12.75" customHeight="1" spans="1:26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 ht="12.75" customHeight="1" spans="1:26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 ht="12.75" customHeight="1" spans="1:26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ht="12.75" customHeight="1" spans="1:26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 ht="12.75" customHeight="1" spans="1:26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 ht="12.75" customHeight="1" spans="1:26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 ht="12.75" customHeight="1" spans="1:26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 ht="12.75" customHeight="1" spans="1:26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 ht="12.75" customHeight="1" spans="1:26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 ht="12.75" customHeight="1" spans="1:26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 ht="12.75" customHeight="1" spans="1:26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 ht="12.75" customHeight="1" spans="1:26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 ht="12.75" customHeight="1" spans="1:26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 ht="12.75" customHeight="1" spans="1:26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 ht="12.75" customHeight="1" spans="1:26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 ht="12.75" customHeight="1" spans="1:26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 ht="12.75" customHeight="1" spans="1:26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 ht="12.75" customHeight="1" spans="1:26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 ht="12.75" customHeight="1" spans="1:26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 ht="12.75" customHeight="1" spans="1:26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 ht="12.75" customHeight="1" spans="1:26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 ht="12.75" customHeight="1" spans="1:26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 ht="12.75" customHeight="1" spans="1:26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 ht="12.75" customHeight="1" spans="1:26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 ht="12.75" customHeight="1" spans="1:26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 ht="12.75" customHeight="1" spans="1:26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 ht="12.75" customHeight="1" spans="1:26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 ht="12.75" customHeight="1" spans="1:26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 ht="12.75" customHeight="1" spans="1:26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 ht="12.75" customHeight="1" spans="1:26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 ht="12.75" customHeight="1" spans="1:26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 ht="12.75" customHeight="1" spans="1:26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 ht="12.75" customHeight="1" spans="1:26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 ht="12.75" customHeight="1" spans="1:26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 ht="12.75" customHeight="1" spans="1:26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 ht="12.75" customHeight="1" spans="1:26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 ht="12.75" customHeight="1" spans="1:26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 ht="12.75" customHeight="1" spans="1:26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 ht="12.75" customHeight="1" spans="1:26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 ht="12.75" customHeight="1" spans="1:26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 ht="12.75" customHeight="1" spans="1:26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 ht="12.75" customHeight="1" spans="1:26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 ht="12.75" customHeight="1" spans="1:26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 ht="12.75" customHeight="1" spans="1:26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 ht="12.75" customHeight="1" spans="1:26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 ht="12.75" customHeight="1" spans="1:26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 ht="12.75" customHeight="1" spans="1:26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 ht="12.75" customHeight="1" spans="1:26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 ht="12.75" customHeight="1" spans="1:26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 ht="12.75" customHeight="1" spans="1:26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 ht="12.75" customHeight="1" spans="1:26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 ht="12.75" customHeight="1" spans="1:26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 ht="12.75" customHeight="1" spans="1:26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 ht="12.75" customHeight="1" spans="1:26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 ht="12.75" customHeight="1" spans="1:26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 ht="12.75" customHeight="1" spans="1:26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 ht="12.75" customHeight="1" spans="1:26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 ht="12.75" customHeight="1" spans="1:26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 ht="12.75" customHeight="1" spans="1:26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 ht="12.75" customHeight="1" spans="1:26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 ht="12.75" customHeight="1" spans="1:26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 ht="12.75" customHeight="1" spans="1:26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 ht="12.75" customHeight="1" spans="1:26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 ht="12.75" customHeight="1" spans="1:26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 ht="12.75" customHeight="1" spans="1:26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 ht="12.75" customHeight="1" spans="1:26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 ht="12.75" customHeight="1" spans="1:26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 ht="12.75" customHeight="1" spans="1:26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 ht="12.75" customHeight="1" spans="1:26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 ht="12.75" customHeight="1" spans="1:26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 ht="12.75" customHeight="1" spans="1:26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 ht="12.75" customHeight="1" spans="1:26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 ht="12.75" customHeight="1" spans="1:26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 ht="12.75" customHeight="1" spans="1:26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 ht="12.75" customHeight="1" spans="1:26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 ht="12.75" customHeight="1" spans="1:26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 ht="12.75" customHeight="1" spans="1:26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 ht="12.75" customHeight="1" spans="1:26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 ht="12.75" customHeight="1" spans="1:26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 ht="12.75" customHeight="1" spans="1:26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 ht="12.75" customHeight="1" spans="1:26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 ht="12.75" customHeight="1" spans="1:26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 ht="12.75" customHeight="1" spans="1:26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 ht="12.75" customHeight="1" spans="1:26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 ht="12.75" customHeight="1" spans="1:26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 ht="12.75" customHeight="1" spans="1:26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 ht="12.75" customHeight="1" spans="1:26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 ht="12.75" customHeight="1" spans="1:26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 ht="12.75" customHeight="1" spans="1:26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 ht="12.75" customHeight="1" spans="1:26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 ht="12.75" customHeight="1" spans="1:26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 ht="12.75" customHeight="1" spans="1:26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 ht="12.75" customHeight="1" spans="1:26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 ht="12.75" customHeight="1" spans="1:26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 ht="12.75" customHeight="1" spans="1:26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 ht="12.75" customHeight="1" spans="1:26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 ht="12.75" customHeight="1" spans="1:26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 ht="12.75" customHeight="1" spans="1:26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 ht="12.75" customHeight="1" spans="1:26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 ht="12.75" customHeight="1" spans="1:26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 ht="12.75" customHeight="1" spans="1:26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 ht="12.75" customHeight="1" spans="1:26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 ht="12.75" customHeight="1" spans="1:26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 ht="12.75" customHeight="1" spans="1:26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 ht="12.75" customHeight="1" spans="1:26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 ht="12.75" customHeight="1" spans="1:26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 ht="12.75" customHeight="1" spans="1:26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 ht="12.75" customHeight="1" spans="1:26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 ht="12.75" customHeight="1" spans="1:26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 ht="12.75" customHeight="1" spans="1:26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 ht="12.75" customHeight="1" spans="1:26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 ht="12.75" customHeight="1" spans="1:26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 ht="12.75" customHeight="1" spans="1:26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 ht="12.75" customHeight="1" spans="1:26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 ht="12.75" customHeight="1" spans="1:26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 ht="12.75" customHeight="1" spans="1:26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 ht="12.75" customHeight="1" spans="1:26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 ht="12.75" customHeight="1" spans="1:26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 ht="12.75" customHeight="1" spans="1:26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 ht="12.75" customHeight="1" spans="1:26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 ht="12.75" customHeight="1" spans="1:26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 ht="12.75" customHeight="1" spans="1:26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 ht="12.75" customHeight="1" spans="1:26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 ht="12.75" customHeight="1" spans="1:26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 ht="12.75" customHeight="1" spans="1:26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 ht="12.75" customHeight="1" spans="1:26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 ht="12.75" customHeight="1" spans="1:26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 ht="12.75" customHeight="1" spans="1:26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 ht="12.75" customHeight="1" spans="1:26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 ht="12.75" customHeight="1" spans="1:26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 ht="12.75" customHeight="1" spans="1:26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 ht="12.75" customHeight="1" spans="1:26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 ht="12.75" customHeight="1" spans="1:26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 ht="12.75" customHeight="1" spans="1:26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  <row r="933" ht="12.75" customHeight="1" spans="1:26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 ht="12.75" customHeight="1" spans="1:26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</row>
    <row r="935" ht="12.75" customHeight="1" spans="1:26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</row>
    <row r="936" ht="12.75" customHeight="1" spans="1:26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</row>
    <row r="937" ht="12.75" customHeight="1" spans="1:26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</row>
    <row r="938" ht="12.75" customHeight="1" spans="1:26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</row>
    <row r="939" ht="12.75" customHeight="1" spans="1:26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</row>
    <row r="940" ht="12.75" customHeight="1" spans="1:26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</row>
    <row r="941" ht="12.75" customHeight="1" spans="1:26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 ht="12.75" customHeight="1" spans="1:26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</row>
    <row r="943" ht="12.75" customHeight="1" spans="1:26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</row>
    <row r="944" ht="12.75" customHeight="1" spans="1:26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</row>
    <row r="945" ht="12.75" customHeight="1" spans="1:26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</row>
    <row r="946" ht="12.75" customHeight="1" spans="1:26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</row>
    <row r="947" ht="12.75" customHeight="1" spans="1:26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</row>
    <row r="948" ht="12.75" customHeight="1" spans="1:26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</row>
    <row r="949" ht="12.75" customHeight="1" spans="1:26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</row>
    <row r="950" ht="12.75" customHeight="1" spans="1:26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</row>
    <row r="951" ht="12.75" customHeight="1" spans="1:26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</row>
    <row r="952" ht="12.75" customHeight="1" spans="1:26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 ht="12.75" customHeight="1" spans="1:26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</row>
    <row r="954" ht="12.75" customHeight="1" spans="1:26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</row>
    <row r="955" ht="12.75" customHeight="1" spans="1:26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</row>
    <row r="956" ht="12.75" customHeight="1" spans="1:26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</row>
    <row r="957" ht="12.75" customHeight="1" spans="1:26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</row>
    <row r="958" ht="12.75" customHeight="1" spans="1:26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 ht="12.75" customHeight="1" spans="1:26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</row>
    <row r="960" ht="12.75" customHeight="1" spans="1:26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</row>
    <row r="961" ht="12.75" customHeight="1" spans="1:26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</row>
    <row r="962" ht="12.75" customHeight="1" spans="1:26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</row>
    <row r="963" ht="12.75" customHeight="1" spans="1:26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</row>
    <row r="964" ht="12.75" customHeight="1" spans="1:26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</row>
    <row r="965" ht="12.75" customHeight="1" spans="1:26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</row>
    <row r="966" ht="12.75" customHeight="1" spans="1:26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 ht="12.75" customHeight="1" spans="1:26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</row>
    <row r="968" ht="12.75" customHeight="1" spans="1:26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</row>
    <row r="969" ht="12.75" customHeight="1" spans="1:26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 ht="12.75" customHeight="1" spans="1:26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 ht="12.75" customHeight="1" spans="1:26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</row>
    <row r="972" ht="12.75" customHeight="1" spans="1:26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</row>
    <row r="973" ht="12.75" customHeight="1" spans="1:26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 ht="12.75" customHeight="1" spans="1:26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</row>
    <row r="975" ht="12.75" customHeight="1" spans="1:26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</row>
    <row r="976" ht="12.75" customHeight="1" spans="1:26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 ht="12.75" customHeight="1" spans="1:26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 ht="12.75" customHeight="1" spans="1:26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 ht="12.75" customHeight="1" spans="1:26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ht="12.75" customHeight="1" spans="1:26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ht="12.75" customHeight="1" spans="1:26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ht="12.75" customHeight="1" spans="1:26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ht="12.75" customHeight="1" spans="1:26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ht="12.75" customHeight="1" spans="1:26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ht="12.75" customHeight="1" spans="1:26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ht="12.75" customHeight="1" spans="1:26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ht="12.75" customHeight="1" spans="1:26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ht="12.75" customHeight="1" spans="1:26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ht="12.75" customHeight="1" spans="1:26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ht="12.75" customHeight="1" spans="1:26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ht="12.75" customHeight="1" spans="1:26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ht="12.75" customHeight="1" spans="1:26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ht="12.75" customHeight="1" spans="1:26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ht="12.75" customHeight="1" spans="1:26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ht="12.75" customHeight="1" spans="1:26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ht="12.75" customHeight="1" spans="1:26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ht="12.75" customHeight="1" spans="1:26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ht="12.75" customHeight="1" spans="1:26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ht="12.75" customHeight="1" spans="1:26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ht="12.75" customHeight="1" spans="1:26">
      <c r="A1000" s="71"/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</sheetData>
  <mergeCells count="14">
    <mergeCell ref="A1:G1"/>
    <mergeCell ref="A2:G2"/>
    <mergeCell ref="H2:M2"/>
    <mergeCell ref="N2:O2"/>
    <mergeCell ref="B3:G3"/>
    <mergeCell ref="A4:G4"/>
    <mergeCell ref="A5:G5"/>
    <mergeCell ref="A6:G6"/>
    <mergeCell ref="C7:F7"/>
    <mergeCell ref="A34:F34"/>
    <mergeCell ref="A8:A15"/>
    <mergeCell ref="A17:A24"/>
    <mergeCell ref="A25:A29"/>
    <mergeCell ref="A30:A33"/>
  </mergeCells>
  <printOptions horizontalCentered="1"/>
  <pageMargins left="0.236220472440945" right="0.236220472440945" top="0.748031496062992" bottom="0.748031496062992" header="0.31496062992126" footer="0.31496062992126"/>
  <pageSetup paperSize="9" scale="83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"/>
  <sheetViews>
    <sheetView view="pageBreakPreview" zoomScale="82" zoomScaleNormal="100" topLeftCell="A5" workbookViewId="0">
      <selection activeCell="J23" sqref="J23"/>
    </sheetView>
  </sheetViews>
  <sheetFormatPr defaultColWidth="14.4285714285714" defaultRowHeight="15"/>
  <cols>
    <col min="1" max="7" width="15.7142857142857" customWidth="1"/>
    <col min="8" max="26" width="9.14285714285714" customWidth="1"/>
  </cols>
  <sheetData>
    <row r="1" s="1" customFormat="1" ht="72" customHeight="1" spans="1:7">
      <c r="A1" s="2" t="s">
        <v>104</v>
      </c>
      <c r="B1" s="3"/>
      <c r="C1" s="3"/>
      <c r="D1" s="3"/>
      <c r="E1" s="3"/>
      <c r="F1" s="3"/>
      <c r="G1" s="4"/>
    </row>
    <row r="2" s="1" customFormat="1" ht="29.25" customHeight="1" spans="1:14">
      <c r="A2" s="39" t="s">
        <v>1</v>
      </c>
      <c r="B2" s="40"/>
      <c r="C2" s="40"/>
      <c r="D2" s="40"/>
      <c r="E2" s="40"/>
      <c r="F2" s="40"/>
      <c r="G2" s="41"/>
      <c r="H2" s="8"/>
      <c r="N2" s="8"/>
    </row>
    <row r="3" s="1" customFormat="1" ht="50.25" customHeight="1" spans="1:7">
      <c r="A3" s="9" t="s">
        <v>2</v>
      </c>
      <c r="B3" s="10" t="str">
        <f>ORÇ_BASICO!$C$3</f>
        <v>CONTRATAÇÃO DE CONSULTORIA ESPECIALIZADA EM ELABORAÇÃO DE PROJETOS DE OBRAS E SERVIÇOS DE ENGENHARIA PARA APOIO TÉCNICO A SECRETARIA DE INFRAESTRUTURA MUNICIPIO DE CAMARAGIBE.</v>
      </c>
      <c r="C3" s="10"/>
      <c r="D3" s="10"/>
      <c r="E3" s="10"/>
      <c r="F3" s="10"/>
      <c r="G3" s="10"/>
    </row>
    <row r="4" ht="11.25" customHeight="1" spans="1:26">
      <c r="A4" s="42"/>
      <c r="B4" s="43"/>
      <c r="C4" s="43"/>
      <c r="D4" s="43"/>
      <c r="E4" s="43"/>
      <c r="F4" s="43"/>
      <c r="G4" s="43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ht="24" customHeight="1" spans="1:26">
      <c r="A5" s="14" t="s">
        <v>208</v>
      </c>
      <c r="B5" s="15"/>
      <c r="C5" s="15"/>
      <c r="D5" s="15"/>
      <c r="E5" s="15"/>
      <c r="F5" s="15"/>
      <c r="G5" s="15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ht="12.75" customHeight="1" spans="1:26">
      <c r="A6" s="45"/>
      <c r="B6" s="46"/>
      <c r="C6" s="46"/>
      <c r="D6" s="46"/>
      <c r="E6" s="46"/>
      <c r="F6" s="46"/>
      <c r="G6" s="47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ht="21" customHeight="1" spans="1:26">
      <c r="A7" s="48" t="s">
        <v>209</v>
      </c>
      <c r="B7" s="49"/>
      <c r="C7" s="49"/>
      <c r="D7" s="49"/>
      <c r="E7" s="49"/>
      <c r="F7" s="49"/>
      <c r="G7" s="50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ht="21" customHeight="1" spans="1:26">
      <c r="A8" s="51"/>
      <c r="B8" s="51"/>
      <c r="C8" s="51"/>
      <c r="D8" s="51"/>
      <c r="E8" s="51"/>
      <c r="F8" s="51"/>
      <c r="G8" s="52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ht="21" customHeight="1" spans="1:26">
      <c r="A9" s="51" t="s">
        <v>210</v>
      </c>
      <c r="B9" s="53"/>
      <c r="C9" s="54"/>
      <c r="D9" s="51"/>
      <c r="E9" s="55"/>
      <c r="F9" s="55"/>
      <c r="G9" s="56">
        <v>0.05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ht="21" customHeight="1" spans="1:26">
      <c r="A10" s="51"/>
      <c r="B10" s="53"/>
      <c r="C10" s="57"/>
      <c r="D10" s="51"/>
      <c r="E10" s="51"/>
      <c r="F10" s="51"/>
      <c r="G10" s="56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ht="21" customHeight="1" spans="1:26">
      <c r="A11" s="51" t="s">
        <v>211</v>
      </c>
      <c r="B11" s="53"/>
      <c r="C11" s="54"/>
      <c r="D11" s="51"/>
      <c r="E11" s="51"/>
      <c r="F11" s="51"/>
      <c r="G11" s="56">
        <v>0.03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21" customHeight="1" spans="1:26">
      <c r="A12" s="51"/>
      <c r="B12" s="53"/>
      <c r="C12" s="57"/>
      <c r="D12" s="51"/>
      <c r="E12" s="51"/>
      <c r="F12" s="51"/>
      <c r="G12" s="56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ht="21" customHeight="1" spans="1:26">
      <c r="A13" s="51" t="s">
        <v>212</v>
      </c>
      <c r="B13" s="53"/>
      <c r="C13" s="54"/>
      <c r="D13" s="51"/>
      <c r="E13" s="51"/>
      <c r="F13" s="51"/>
      <c r="G13" s="56">
        <v>0.0065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ht="21" customHeight="1" spans="1:26">
      <c r="A14" s="51"/>
      <c r="B14" s="53"/>
      <c r="C14" s="54"/>
      <c r="D14" s="51"/>
      <c r="E14" s="51"/>
      <c r="F14" s="51"/>
      <c r="G14" s="56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ht="21" customHeight="1" spans="1:26">
      <c r="A15" s="51"/>
      <c r="B15" s="53"/>
      <c r="C15" s="54"/>
      <c r="D15" s="51"/>
      <c r="E15" s="51"/>
      <c r="F15" s="51"/>
      <c r="G15" s="58">
        <f>SUM(G9:G14)</f>
        <v>0.0865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ht="21" customHeight="1" spans="1:26">
      <c r="A16" s="59" t="s">
        <v>213</v>
      </c>
      <c r="B16" s="20"/>
      <c r="C16" s="20"/>
      <c r="D16" s="20"/>
      <c r="E16" s="20"/>
      <c r="F16" s="20"/>
      <c r="G16" s="20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ht="21" customHeight="1" spans="1:26">
      <c r="A17" s="20"/>
      <c r="B17" s="60"/>
      <c r="C17" s="60"/>
      <c r="D17" s="60"/>
      <c r="E17" s="60"/>
      <c r="F17" s="20"/>
      <c r="G17" s="56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ht="21" customHeight="1" spans="1:26">
      <c r="A18" s="20"/>
      <c r="B18" s="60"/>
      <c r="C18" s="60"/>
      <c r="D18" s="60"/>
      <c r="E18" s="60"/>
      <c r="F18" s="20"/>
      <c r="G18" s="56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ht="21" customHeight="1" spans="1:26">
      <c r="A19" s="20"/>
      <c r="B19" s="60"/>
      <c r="C19" s="60"/>
      <c r="D19" s="60"/>
      <c r="E19" s="60"/>
      <c r="F19" s="20"/>
      <c r="G19" s="56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ht="21" customHeight="1" spans="1:26">
      <c r="A20" s="20"/>
      <c r="B20" s="20"/>
      <c r="C20" s="20"/>
      <c r="D20" s="20"/>
      <c r="E20" s="20"/>
      <c r="F20" s="20"/>
      <c r="G20" s="56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21" customHeight="1" spans="1:26">
      <c r="A21" s="61" t="s">
        <v>214</v>
      </c>
      <c r="B21" s="62"/>
      <c r="C21" s="54"/>
      <c r="D21" s="51"/>
      <c r="E21" s="51"/>
      <c r="F21" s="51"/>
      <c r="G21" s="63">
        <v>0.09469</v>
      </c>
      <c r="H21" s="6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ht="21" customHeight="1" spans="1:26">
      <c r="A22" s="51"/>
      <c r="B22" s="51"/>
      <c r="C22" s="51"/>
      <c r="D22" s="51"/>
      <c r="E22" s="51"/>
      <c r="F22" s="51"/>
      <c r="G22" s="65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21" customHeight="1" spans="1:26">
      <c r="A23" s="48" t="s">
        <v>215</v>
      </c>
      <c r="B23" s="49"/>
      <c r="C23" s="49"/>
      <c r="D23" s="49"/>
      <c r="E23" s="49"/>
      <c r="F23" s="49"/>
      <c r="G23" s="50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21" customHeight="1" spans="1:26">
      <c r="A24" s="51"/>
      <c r="B24" s="51"/>
      <c r="C24" s="51"/>
      <c r="D24" s="51"/>
      <c r="E24" s="51"/>
      <c r="F24" s="51"/>
      <c r="G24" s="65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21" customHeight="1" spans="1:26">
      <c r="A25" s="51" t="s">
        <v>216</v>
      </c>
      <c r="B25" s="51"/>
      <c r="C25" s="66"/>
      <c r="D25" s="51"/>
      <c r="E25" s="51"/>
      <c r="F25" s="51"/>
      <c r="G25" s="65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21" customHeight="1" spans="1:26">
      <c r="A26" s="51"/>
      <c r="B26" s="51"/>
      <c r="C26" s="51"/>
      <c r="D26" s="51"/>
      <c r="E26" s="51"/>
      <c r="F26" s="51"/>
      <c r="G26" s="65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ht="21" customHeight="1" spans="1:26">
      <c r="A27" s="51" t="s">
        <v>217</v>
      </c>
      <c r="B27" s="51"/>
      <c r="C27" s="66"/>
      <c r="D27" s="51"/>
      <c r="E27" s="51"/>
      <c r="F27" s="51"/>
      <c r="G27" s="65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ht="21" customHeight="1" spans="1:26">
      <c r="A28" s="51"/>
      <c r="B28" s="51"/>
      <c r="C28" s="53"/>
      <c r="D28" s="51"/>
      <c r="E28" s="51"/>
      <c r="F28" s="51"/>
      <c r="G28" s="65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ht="21" customHeight="1" spans="1:26">
      <c r="A29" s="51" t="s">
        <v>218</v>
      </c>
      <c r="B29" s="51"/>
      <c r="C29" s="66"/>
      <c r="D29" s="51"/>
      <c r="E29" s="51"/>
      <c r="F29" s="51"/>
      <c r="G29" s="65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ht="21" customHeight="1" spans="1:26">
      <c r="A30" s="51"/>
      <c r="B30" s="51"/>
      <c r="C30" s="53"/>
      <c r="D30" s="51"/>
      <c r="E30" s="51"/>
      <c r="F30" s="51"/>
      <c r="G30" s="65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ht="21" customHeight="1" spans="1:26">
      <c r="A31" s="51" t="s">
        <v>219</v>
      </c>
      <c r="B31" s="51"/>
      <c r="C31" s="53"/>
      <c r="D31" s="51"/>
      <c r="E31" s="51"/>
      <c r="F31" s="51"/>
      <c r="G31" s="65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ht="21" customHeight="1" spans="1:26">
      <c r="A32" s="51"/>
      <c r="B32" s="51"/>
      <c r="C32" s="53"/>
      <c r="D32" s="51"/>
      <c r="E32" s="51"/>
      <c r="F32" s="51"/>
      <c r="G32" s="65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ht="21" customHeight="1" spans="1:26">
      <c r="A33" s="51" t="s">
        <v>220</v>
      </c>
      <c r="B33" s="51"/>
      <c r="C33" s="66"/>
      <c r="D33" s="51"/>
      <c r="E33" s="51"/>
      <c r="F33" s="51"/>
      <c r="G33" s="65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21" customHeight="1" spans="1:26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ht="12.75" customHeight="1" spans="1:26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ht="12.75" customHeight="1" spans="1:26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ht="12.75" customHeight="1" spans="1:26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ht="12.75" customHeight="1" spans="1:26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ht="12.75" customHeight="1" spans="1:26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ht="12.75" customHeight="1" spans="1:26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ht="12.75" customHeight="1" spans="1:26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ht="12.75" customHeight="1" spans="1:26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ht="12.75" customHeight="1" spans="1:26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ht="12.75" customHeight="1" spans="1:26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ht="12.75" customHeight="1" spans="1:26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ht="12.75" customHeight="1" spans="1:26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ht="12.75" customHeight="1" spans="1:26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ht="12.75" customHeight="1" spans="1:26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ht="12.75" customHeight="1" spans="1:26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ht="12.75" customHeight="1" spans="1:26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ht="12.75" customHeight="1" spans="1:26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ht="12.75" customHeight="1" spans="1:26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ht="12.75" customHeight="1" spans="1:26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ht="12.75" customHeight="1" spans="1:26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ht="12.75" customHeight="1" spans="1:26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ht="12.75" customHeight="1" spans="1:26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ht="12.75" customHeight="1" spans="1:26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ht="12.75" customHeight="1" spans="1:26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ht="12.75" customHeight="1" spans="1:26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ht="12.75" customHeight="1" spans="1:26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ht="12.75" customHeight="1" spans="1:26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ht="12.75" customHeight="1" spans="1:26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ht="12.75" customHeight="1" spans="1:26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ht="12.75" customHeight="1" spans="1:26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ht="12.75" customHeight="1" spans="1:26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ht="12.75" customHeight="1" spans="1:26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ht="12.75" customHeight="1" spans="1:26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ht="12.75" customHeight="1" spans="1:26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ht="12.75" customHeight="1" spans="1:26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ht="12.75" customHeight="1" spans="1:26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ht="12.75" customHeight="1" spans="1:26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ht="12.75" customHeight="1" spans="1:26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ht="12.75" customHeight="1" spans="1:26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ht="12.75" customHeight="1" spans="1:26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ht="12.75" customHeight="1" spans="1:26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ht="12.75" customHeight="1" spans="1:26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ht="12.75" customHeight="1" spans="1:26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ht="12.75" customHeight="1" spans="1:26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ht="12.75" customHeight="1" spans="1:26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ht="12.75" customHeight="1" spans="1:26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ht="12.75" customHeight="1" spans="1:26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ht="12.75" customHeight="1" spans="1:26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ht="12.75" customHeight="1" spans="1:26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ht="12.75" customHeight="1" spans="1:26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ht="12.75" customHeight="1" spans="1:26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ht="12.75" customHeight="1" spans="1:26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ht="12.75" customHeight="1" spans="1:26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ht="12.75" customHeight="1" spans="1:26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ht="12.75" customHeight="1" spans="1:26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ht="12.75" customHeight="1" spans="1:26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ht="12.75" customHeight="1" spans="1:26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ht="12.75" customHeight="1" spans="1:26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ht="12.75" customHeight="1" spans="1:26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ht="12.75" customHeight="1" spans="1:26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ht="12.75" customHeight="1" spans="1:26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ht="12.75" customHeight="1" spans="1:26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ht="12.75" customHeight="1" spans="1:26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ht="12.75" customHeight="1" spans="1:26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ht="12.75" customHeight="1" spans="1:26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ht="12.75" customHeight="1" spans="1:26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ht="12.75" customHeight="1" spans="1:26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ht="12.75" customHeight="1" spans="1:26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ht="12.75" customHeight="1" spans="1:26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ht="12.75" customHeight="1" spans="1:26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ht="12.75" customHeight="1" spans="1:26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ht="12.75" customHeight="1" spans="1:26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ht="12.75" customHeight="1" spans="1:26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ht="12.75" customHeight="1" spans="1:26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ht="12.75" customHeight="1" spans="1:26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ht="12.75" customHeight="1" spans="1:26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ht="12.75" customHeight="1" spans="1:26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ht="12.75" customHeight="1" spans="1:26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ht="12.75" customHeight="1" spans="1:26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ht="12.75" customHeight="1" spans="1:26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ht="12.75" customHeight="1" spans="1:26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ht="12.75" customHeight="1" spans="1:26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ht="12.75" customHeight="1" spans="1:26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ht="12.75" customHeight="1" spans="1:26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ht="12.75" customHeight="1" spans="1:26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ht="12.75" customHeight="1" spans="1:26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ht="12.75" customHeight="1" spans="1:26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ht="12.75" customHeight="1" spans="1:26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ht="12.75" customHeight="1" spans="1:26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ht="12.75" customHeight="1" spans="1:26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ht="12.75" customHeight="1" spans="1:26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ht="12.75" customHeight="1" spans="1:26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ht="12.75" customHeight="1" spans="1:26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ht="12.75" customHeight="1" spans="1:26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ht="12.75" customHeight="1" spans="1:26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ht="12.75" customHeight="1" spans="1:26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ht="12.75" customHeight="1" spans="1:26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ht="12.75" customHeight="1" spans="1:26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ht="12.75" customHeight="1" spans="1:26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ht="12.75" customHeight="1" spans="1:26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ht="12.75" customHeight="1" spans="1:26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ht="12.75" customHeight="1" spans="1:26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ht="12.75" customHeight="1" spans="1:26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ht="12.75" customHeight="1" spans="1:26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ht="12.75" customHeight="1" spans="1:26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ht="12.75" customHeight="1" spans="1:26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ht="12.75" customHeight="1" spans="1:26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ht="12.75" customHeight="1" spans="1:26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ht="12.75" customHeight="1" spans="1:26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ht="12.75" customHeight="1" spans="1:26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ht="12.75" customHeight="1" spans="1:26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ht="12.75" customHeight="1" spans="1:26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ht="12.75" customHeight="1" spans="1:26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ht="12.75" customHeight="1" spans="1:26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ht="12.75" customHeight="1" spans="1:26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ht="12.75" customHeight="1" spans="1:26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ht="12.75" customHeight="1" spans="1:26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ht="12.75" customHeight="1" spans="1:26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ht="12.75" customHeight="1" spans="1:26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ht="12.75" customHeight="1" spans="1:26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ht="12.75" customHeight="1" spans="1:26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ht="12.75" customHeight="1" spans="1:26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ht="12.75" customHeight="1" spans="1:26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ht="12.75" customHeight="1" spans="1:26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ht="12.75" customHeight="1" spans="1:26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ht="12.75" customHeight="1" spans="1:26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ht="12.75" customHeight="1" spans="1:26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ht="12.75" customHeight="1" spans="1:26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ht="12.75" customHeight="1" spans="1:26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ht="12.75" customHeight="1" spans="1:26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ht="12.75" customHeight="1" spans="1:26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ht="12.75" customHeight="1" spans="1:26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ht="12.75" customHeight="1" spans="1:26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ht="12.75" customHeight="1" spans="1:26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ht="12.75" customHeight="1" spans="1:26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ht="12.75" customHeight="1" spans="1:26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ht="12.75" customHeight="1" spans="1:26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ht="12.75" customHeight="1" spans="1:26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ht="12.75" customHeight="1" spans="1:26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ht="12.75" customHeight="1" spans="1:26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ht="12.75" customHeight="1" spans="1:26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ht="12.75" customHeight="1" spans="1:26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ht="12.75" customHeight="1" spans="1:26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ht="12.75" customHeight="1" spans="1:26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ht="12.75" customHeight="1" spans="1:26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ht="12.75" customHeight="1" spans="1:26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ht="12.75" customHeight="1" spans="1:26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ht="12.75" customHeight="1" spans="1:26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ht="12.75" customHeight="1" spans="1:26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ht="12.75" customHeight="1" spans="1:26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ht="12.75" customHeight="1" spans="1:26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ht="12.75" customHeight="1" spans="1:26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ht="12.75" customHeight="1" spans="1:26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ht="12.75" customHeight="1" spans="1:26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ht="12.75" customHeight="1" spans="1:26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ht="12.75" customHeight="1" spans="1:26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ht="12.75" customHeight="1" spans="1:26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ht="12.75" customHeight="1" spans="1:26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ht="12.75" customHeight="1" spans="1:26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ht="12.75" customHeight="1" spans="1:26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ht="12.75" customHeight="1" spans="1:26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ht="12.75" customHeight="1" spans="1:26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ht="12.75" customHeight="1" spans="1:26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ht="12.75" customHeight="1" spans="1:26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ht="12.75" customHeight="1" spans="1:26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ht="12.75" customHeight="1" spans="1:26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ht="12.75" customHeight="1" spans="1:26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ht="12.75" customHeight="1" spans="1:26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ht="12.75" customHeight="1" spans="1:26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ht="12.75" customHeight="1" spans="1:26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ht="12.75" customHeight="1" spans="1:26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ht="12.75" customHeight="1" spans="1:26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ht="12.75" customHeight="1" spans="1:26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ht="12.75" customHeight="1" spans="1:26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ht="12.75" customHeight="1" spans="1:26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ht="12.75" customHeight="1" spans="1:26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ht="12.75" customHeight="1" spans="1:26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ht="12.75" customHeight="1" spans="1:26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ht="12.75" customHeight="1" spans="1:26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ht="12.75" customHeight="1" spans="1:26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ht="12.75" customHeight="1" spans="1:26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ht="12.75" customHeight="1" spans="1:26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ht="12.75" customHeight="1" spans="1:26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ht="12.75" customHeight="1" spans="1:26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ht="12.75" customHeight="1" spans="1:26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ht="12.75" customHeight="1" spans="1:26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ht="12.75" customHeight="1" spans="1:26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ht="12.75" customHeight="1" spans="1:26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ht="12.75" customHeight="1" spans="1:26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ht="12.75" customHeight="1" spans="1:26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ht="12.75" customHeight="1" spans="1:26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ht="12.75" customHeight="1" spans="1:26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ht="12.75" customHeight="1" spans="1:26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ht="12.75" customHeight="1" spans="1:26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ht="12.75" customHeight="1" spans="1:26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ht="12.75" customHeight="1" spans="1:26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ht="12.75" customHeight="1" spans="1:26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ht="12.75" customHeight="1" spans="1:26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ht="12.75" customHeight="1" spans="1:26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ht="12.75" customHeight="1" spans="1:26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ht="12.75" customHeight="1" spans="1:26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ht="12.75" customHeight="1" spans="1:26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ht="12.75" customHeight="1" spans="1:26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ht="12.75" customHeight="1" spans="1:26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ht="12.75" customHeight="1" spans="1:26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ht="12.75" customHeight="1" spans="1:26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ht="12.75" customHeight="1" spans="1:26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ht="12.75" customHeight="1" spans="1:26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ht="12.75" customHeight="1" spans="1:26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ht="12.75" customHeight="1" spans="1:26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ht="12.75" customHeight="1" spans="1:26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ht="12.75" customHeight="1" spans="1:26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ht="12.75" customHeight="1" spans="1:26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ht="12.75" customHeight="1" spans="1:26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ht="12.75" customHeight="1" spans="1:26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ht="12.75" customHeight="1" spans="1:26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ht="12.75" customHeight="1" spans="1:26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ht="12.75" customHeight="1" spans="1:26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ht="12.75" customHeight="1" spans="1:26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ht="12.75" customHeight="1" spans="1:26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ht="12.75" customHeight="1" spans="1:26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ht="12.75" customHeight="1" spans="1:26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ht="12.75" customHeight="1" spans="1:26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ht="12.75" customHeight="1" spans="1:26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ht="12.75" customHeight="1" spans="1:26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ht="12.75" customHeight="1" spans="1:26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ht="12.75" customHeight="1" spans="1:26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ht="12.75" customHeight="1" spans="1:26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ht="12.75" customHeight="1" spans="1:26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ht="12.75" customHeight="1" spans="1:26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ht="12.75" customHeight="1" spans="1:26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ht="12.75" customHeight="1" spans="1:26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ht="12.75" customHeight="1" spans="1:26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ht="12.75" customHeight="1" spans="1:26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ht="12.75" customHeight="1" spans="1:26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ht="12.75" customHeight="1" spans="1:26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ht="12.75" customHeight="1" spans="1:26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ht="12.75" customHeight="1" spans="1:26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ht="12.75" customHeight="1" spans="1:26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ht="12.75" customHeight="1" spans="1:26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ht="12.75" customHeight="1" spans="1:26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ht="12.75" customHeight="1" spans="1:26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ht="12.75" customHeight="1" spans="1:26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ht="12.75" customHeight="1" spans="1:26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ht="12.75" customHeight="1" spans="1:26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ht="12.75" customHeight="1" spans="1:26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ht="12.75" customHeight="1" spans="1:26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ht="12.75" customHeight="1" spans="1:26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ht="12.75" customHeight="1" spans="1:26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ht="12.75" customHeight="1" spans="1:26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ht="12.75" customHeight="1" spans="1:26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ht="12.75" customHeight="1" spans="1:26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ht="12.75" customHeight="1" spans="1:26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ht="12.75" customHeight="1" spans="1:26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ht="12.75" customHeight="1" spans="1:26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ht="12.75" customHeight="1" spans="1:26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ht="12.75" customHeight="1" spans="1:26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ht="12.75" customHeight="1" spans="1:26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ht="12.75" customHeight="1" spans="1:26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ht="12.75" customHeight="1" spans="1:26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ht="12.75" customHeight="1" spans="1:26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ht="12.75" customHeight="1" spans="1:26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ht="12.75" customHeight="1" spans="1:26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ht="12.75" customHeight="1" spans="1:26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ht="12.75" customHeight="1" spans="1:26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ht="12.75" customHeight="1" spans="1:26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ht="12.75" customHeight="1" spans="1:26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ht="12.75" customHeight="1" spans="1:26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ht="12.75" customHeight="1" spans="1:26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ht="12.75" customHeight="1" spans="1:26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ht="12.75" customHeight="1" spans="1:26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ht="12.75" customHeight="1" spans="1:26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ht="12.75" customHeight="1" spans="1:26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ht="12.75" customHeight="1" spans="1:26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ht="12.75" customHeight="1" spans="1:26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ht="12.75" customHeight="1" spans="1:26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ht="12.75" customHeight="1" spans="1:26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ht="12.75" customHeight="1" spans="1:26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ht="12.75" customHeight="1" spans="1:26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ht="12.75" customHeight="1" spans="1:26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ht="12.75" customHeight="1" spans="1:26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ht="12.75" customHeight="1" spans="1:26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ht="12.75" customHeight="1" spans="1:26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ht="12.75" customHeight="1" spans="1:26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ht="12.75" customHeight="1" spans="1:26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ht="12.75" customHeight="1" spans="1:26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ht="12.75" customHeight="1" spans="1:26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ht="12.75" customHeight="1" spans="1:26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ht="12.75" customHeight="1" spans="1:26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ht="12.75" customHeight="1" spans="1:26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ht="12.75" customHeight="1" spans="1:26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ht="12.75" customHeight="1" spans="1:26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ht="12.75" customHeight="1" spans="1:26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ht="12.75" customHeight="1" spans="1:26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ht="12.75" customHeight="1" spans="1:26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ht="12.75" customHeight="1" spans="1:26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ht="12.75" customHeight="1" spans="1:26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ht="12.75" customHeight="1" spans="1:26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ht="12.75" customHeight="1" spans="1:26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ht="12.75" customHeight="1" spans="1:26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ht="12.75" customHeight="1" spans="1:26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ht="12.75" customHeight="1" spans="1:26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ht="12.75" customHeight="1" spans="1:26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ht="12.75" customHeight="1" spans="1:26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ht="12.75" customHeight="1" spans="1:26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ht="12.75" customHeight="1" spans="1:26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ht="12.75" customHeight="1" spans="1:26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ht="12.75" customHeight="1" spans="1:26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ht="12.75" customHeight="1" spans="1:26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ht="12.75" customHeight="1" spans="1:26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ht="12.75" customHeight="1" spans="1:26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ht="12.75" customHeight="1" spans="1:26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ht="12.75" customHeight="1" spans="1:26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ht="12.75" customHeight="1" spans="1:26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ht="12.75" customHeight="1" spans="1:26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ht="12.75" customHeight="1" spans="1:26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ht="12.75" customHeight="1" spans="1:26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ht="12.75" customHeight="1" spans="1:26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ht="12.75" customHeight="1" spans="1:26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ht="12.75" customHeight="1" spans="1:26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ht="12.75" customHeight="1" spans="1:26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ht="12.75" customHeight="1" spans="1:26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ht="12.75" customHeight="1" spans="1:26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ht="12.75" customHeight="1" spans="1:26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ht="12.75" customHeight="1" spans="1:26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ht="12.75" customHeight="1" spans="1:26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ht="12.75" customHeight="1" spans="1:26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ht="12.75" customHeight="1" spans="1:26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ht="12.75" customHeight="1" spans="1:26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ht="12.75" customHeight="1" spans="1:26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ht="12.75" customHeight="1" spans="1:26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ht="12.75" customHeight="1" spans="1:26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ht="12.75" customHeight="1" spans="1:26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ht="12.75" customHeight="1" spans="1:26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ht="12.75" customHeight="1" spans="1:26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ht="12.75" customHeight="1" spans="1:26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ht="12.75" customHeight="1" spans="1:26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ht="12.75" customHeight="1" spans="1:26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ht="12.75" customHeight="1" spans="1:26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ht="12.75" customHeight="1" spans="1:26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ht="12.75" customHeight="1" spans="1:26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ht="12.75" customHeight="1" spans="1:26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ht="12.75" customHeight="1" spans="1:26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ht="12.75" customHeight="1" spans="1:26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ht="12.75" customHeight="1" spans="1:26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ht="12.75" customHeight="1" spans="1:26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ht="12.75" customHeight="1" spans="1:26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ht="12.75" customHeight="1" spans="1:26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ht="12.75" customHeight="1" spans="1:26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ht="12.75" customHeight="1" spans="1:26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ht="12.75" customHeight="1" spans="1:26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ht="12.75" customHeight="1" spans="1:26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ht="12.75" customHeight="1" spans="1:26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ht="12.75" customHeight="1" spans="1:26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ht="12.75" customHeight="1" spans="1:26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ht="12.75" customHeight="1" spans="1:26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ht="12.75" customHeight="1" spans="1:26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ht="12.75" customHeight="1" spans="1:26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ht="12.75" customHeight="1" spans="1:26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ht="12.75" customHeight="1" spans="1:26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ht="12.75" customHeight="1" spans="1:26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ht="12.75" customHeight="1" spans="1:26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ht="12.75" customHeight="1" spans="1:26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ht="12.75" customHeight="1" spans="1:26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ht="12.75" customHeight="1" spans="1:26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ht="12.75" customHeight="1" spans="1:26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ht="12.75" customHeight="1" spans="1:26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ht="12.75" customHeight="1" spans="1:26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ht="12.75" customHeight="1" spans="1:26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ht="12.75" customHeight="1" spans="1:26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ht="12.75" customHeight="1" spans="1:26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ht="12.75" customHeight="1" spans="1:26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ht="12.75" customHeight="1" spans="1:26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ht="12.75" customHeight="1" spans="1:26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ht="12.75" customHeight="1" spans="1:26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ht="12.75" customHeight="1" spans="1:26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ht="12.75" customHeight="1" spans="1:26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ht="12.75" customHeight="1" spans="1:26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ht="12.75" customHeight="1" spans="1:26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ht="12.75" customHeight="1" spans="1:26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ht="12.75" customHeight="1" spans="1:26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ht="12.75" customHeight="1" spans="1:26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ht="12.75" customHeight="1" spans="1:26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ht="12.75" customHeight="1" spans="1:26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ht="12.75" customHeight="1" spans="1:26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ht="12.75" customHeight="1" spans="1:26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ht="12.75" customHeight="1" spans="1:26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ht="12.75" customHeight="1" spans="1:26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ht="12.75" customHeight="1" spans="1:26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ht="12.75" customHeight="1" spans="1:26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ht="12.75" customHeight="1" spans="1:26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ht="12.75" customHeight="1" spans="1:26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ht="12.75" customHeight="1" spans="1:26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ht="12.75" customHeight="1" spans="1:26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ht="12.75" customHeight="1" spans="1:26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ht="12.75" customHeight="1" spans="1:26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ht="12.75" customHeight="1" spans="1:26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ht="12.75" customHeight="1" spans="1:26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ht="12.75" customHeight="1" spans="1:26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ht="12.75" customHeight="1" spans="1:26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ht="12.75" customHeight="1" spans="1:26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ht="12.75" customHeight="1" spans="1:26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ht="12.75" customHeight="1" spans="1:26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ht="12.75" customHeight="1" spans="1:26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ht="12.75" customHeight="1" spans="1:26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ht="12.75" customHeight="1" spans="1:26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ht="12.75" customHeight="1" spans="1:26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ht="12.75" customHeight="1" spans="1:26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ht="12.75" customHeight="1" spans="1:26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ht="12.75" customHeight="1" spans="1:26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ht="12.75" customHeight="1" spans="1:26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ht="12.75" customHeight="1" spans="1:26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ht="12.75" customHeight="1" spans="1:26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ht="12.75" customHeight="1" spans="1:26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ht="12.75" customHeight="1" spans="1:26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ht="12.75" customHeight="1" spans="1:26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ht="12.75" customHeight="1" spans="1:26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ht="12.75" customHeight="1" spans="1:26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ht="12.75" customHeight="1" spans="1:26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ht="12.75" customHeight="1" spans="1:26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ht="12.75" customHeight="1" spans="1:26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ht="12.75" customHeight="1" spans="1:26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ht="12.75" customHeight="1" spans="1:26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ht="12.75" customHeight="1" spans="1:26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ht="12.75" customHeight="1" spans="1:26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ht="12.75" customHeight="1" spans="1:26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ht="12.75" customHeight="1" spans="1:26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ht="12.75" customHeight="1" spans="1:26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ht="12.75" customHeight="1" spans="1:26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ht="12.75" customHeight="1" spans="1:26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ht="12.75" customHeight="1" spans="1:26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ht="12.75" customHeight="1" spans="1:26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ht="12.75" customHeight="1" spans="1:26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ht="12.75" customHeight="1" spans="1:26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ht="12.75" customHeight="1" spans="1:26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ht="12.75" customHeight="1" spans="1:26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ht="12.75" customHeight="1" spans="1:26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ht="12.75" customHeight="1" spans="1:26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ht="12.75" customHeight="1" spans="1:26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ht="12.75" customHeight="1" spans="1:26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ht="12.75" customHeight="1" spans="1:26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ht="12.75" customHeight="1" spans="1:26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ht="12.75" customHeight="1" spans="1:26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ht="12.75" customHeight="1" spans="1:26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ht="12.75" customHeight="1" spans="1:26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ht="12.75" customHeight="1" spans="1:26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ht="12.75" customHeight="1" spans="1:26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ht="12.75" customHeight="1" spans="1:26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ht="12.75" customHeight="1" spans="1:26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ht="12.75" customHeight="1" spans="1:26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ht="12.75" customHeight="1" spans="1:26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ht="12.75" customHeight="1" spans="1:26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ht="12.75" customHeight="1" spans="1:26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ht="12.75" customHeight="1" spans="1:26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ht="12.75" customHeight="1" spans="1:26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ht="12.75" customHeight="1" spans="1:26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ht="12.75" customHeight="1" spans="1:26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ht="12.75" customHeight="1" spans="1:26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ht="12.75" customHeight="1" spans="1:26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ht="12.75" customHeight="1" spans="1:26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ht="12.75" customHeight="1" spans="1:26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ht="12.75" customHeight="1" spans="1:26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ht="12.75" customHeight="1" spans="1:26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ht="12.75" customHeight="1" spans="1:26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ht="12.75" customHeight="1" spans="1:26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ht="12.75" customHeight="1" spans="1:26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ht="12.75" customHeight="1" spans="1:26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ht="12.75" customHeight="1" spans="1:26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ht="12.75" customHeight="1" spans="1:26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ht="12.75" customHeight="1" spans="1:26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ht="12.75" customHeight="1" spans="1:26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ht="12.75" customHeight="1" spans="1:26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ht="12.75" customHeight="1" spans="1:26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ht="12.75" customHeight="1" spans="1:26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ht="12.75" customHeight="1" spans="1:26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ht="12.75" customHeight="1" spans="1:26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ht="12.75" customHeight="1" spans="1:26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ht="12.75" customHeight="1" spans="1:26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ht="12.75" customHeight="1" spans="1:26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ht="12.75" customHeight="1" spans="1:26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ht="12.75" customHeight="1" spans="1:26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ht="12.75" customHeight="1" spans="1:26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ht="12.75" customHeight="1" spans="1:26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ht="12.75" customHeight="1" spans="1:26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ht="12.75" customHeight="1" spans="1:26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ht="12.75" customHeight="1" spans="1:26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ht="12.75" customHeight="1" spans="1:26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ht="12.75" customHeight="1" spans="1:26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ht="12.75" customHeight="1" spans="1:26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ht="12.75" customHeight="1" spans="1:26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ht="12.75" customHeight="1" spans="1:26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ht="12.75" customHeight="1" spans="1:26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ht="12.75" customHeight="1" spans="1:26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ht="12.75" customHeight="1" spans="1:26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ht="12.75" customHeight="1" spans="1:26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ht="12.75" customHeight="1" spans="1:26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ht="12.75" customHeight="1" spans="1:26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ht="12.75" customHeight="1" spans="1:26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ht="12.75" customHeight="1" spans="1:26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ht="12.75" customHeight="1" spans="1:26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ht="12.75" customHeight="1" spans="1:26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ht="12.75" customHeight="1" spans="1:26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ht="12.75" customHeight="1" spans="1:26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ht="12.75" customHeight="1" spans="1:26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ht="12.75" customHeight="1" spans="1:26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ht="12.75" customHeight="1" spans="1:26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ht="12.75" customHeight="1" spans="1:26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ht="12.75" customHeight="1" spans="1:26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ht="12.75" customHeight="1" spans="1:26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ht="12.75" customHeight="1" spans="1:26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ht="12.75" customHeight="1" spans="1:26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ht="12.75" customHeight="1" spans="1:26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ht="12.75" customHeight="1" spans="1:26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ht="12.75" customHeight="1" spans="1:26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ht="12.75" customHeight="1" spans="1:26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ht="12.75" customHeight="1" spans="1:26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ht="12.75" customHeight="1" spans="1:26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ht="12.75" customHeight="1" spans="1:26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ht="12.75" customHeight="1" spans="1:26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ht="12.75" customHeight="1" spans="1:26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ht="12.75" customHeight="1" spans="1:26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ht="12.75" customHeight="1" spans="1:26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ht="12.75" customHeight="1" spans="1:26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ht="12.75" customHeight="1" spans="1:26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ht="12.75" customHeight="1" spans="1:26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ht="12.75" customHeight="1" spans="1:26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ht="12.75" customHeight="1" spans="1:26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ht="12.75" customHeight="1" spans="1:26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ht="12.75" customHeight="1" spans="1:26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ht="12.75" customHeight="1" spans="1:26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ht="12.75" customHeight="1" spans="1:26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ht="12.75" customHeight="1" spans="1:26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ht="12.75" customHeight="1" spans="1:26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ht="12.75" customHeight="1" spans="1:26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ht="12.75" customHeight="1" spans="1:26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ht="12.75" customHeight="1" spans="1:26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ht="12.75" customHeight="1" spans="1:26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ht="12.75" customHeight="1" spans="1:26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ht="12.75" customHeight="1" spans="1:26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ht="12.75" customHeight="1" spans="1:26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ht="12.75" customHeight="1" spans="1:26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ht="12.75" customHeight="1" spans="1:26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ht="12.75" customHeight="1" spans="1:26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ht="12.75" customHeight="1" spans="1:26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ht="12.75" customHeight="1" spans="1:26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ht="12.75" customHeight="1" spans="1:26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ht="12.75" customHeight="1" spans="1:26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ht="12.75" customHeight="1" spans="1:26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ht="12.75" customHeight="1" spans="1:26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ht="12.75" customHeight="1" spans="1:26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ht="12.75" customHeight="1" spans="1:26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ht="12.75" customHeight="1" spans="1:26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ht="12.75" customHeight="1" spans="1:26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ht="12.75" customHeight="1" spans="1:26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ht="12.75" customHeight="1" spans="1:26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ht="12.75" customHeight="1" spans="1:26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ht="12.75" customHeight="1" spans="1:26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ht="12.75" customHeight="1" spans="1:26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ht="12.75" customHeight="1" spans="1:26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ht="12.75" customHeight="1" spans="1:26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ht="12.75" customHeight="1" spans="1:26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ht="12.75" customHeight="1" spans="1:26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ht="12.75" customHeight="1" spans="1:26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ht="12.75" customHeight="1" spans="1:26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ht="12.75" customHeight="1" spans="1:26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ht="12.75" customHeight="1" spans="1:26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ht="12.75" customHeight="1" spans="1:26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ht="12.75" customHeight="1" spans="1:26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ht="12.75" customHeight="1" spans="1:26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ht="12.75" customHeight="1" spans="1:26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ht="12.75" customHeight="1" spans="1:26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ht="12.75" customHeight="1" spans="1:26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ht="12.75" customHeight="1" spans="1:26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ht="12.75" customHeight="1" spans="1:26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ht="12.75" customHeight="1" spans="1:26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ht="12.75" customHeight="1" spans="1:26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ht="12.75" customHeight="1" spans="1:26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ht="12.75" customHeight="1" spans="1:26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ht="12.75" customHeight="1" spans="1:26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ht="12.75" customHeight="1" spans="1:26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ht="12.75" customHeight="1" spans="1:26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ht="12.75" customHeight="1" spans="1:26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ht="12.75" customHeight="1" spans="1:26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ht="12.75" customHeight="1" spans="1:26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ht="12.75" customHeight="1" spans="1:26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ht="12.75" customHeight="1" spans="1:26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ht="12.75" customHeight="1" spans="1:26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ht="12.75" customHeight="1" spans="1:26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ht="12.75" customHeight="1" spans="1:26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ht="12.75" customHeight="1" spans="1:26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ht="12.75" customHeight="1" spans="1:26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ht="12.75" customHeight="1" spans="1:26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ht="12.75" customHeight="1" spans="1:26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ht="12.75" customHeight="1" spans="1:26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ht="12.75" customHeight="1" spans="1:26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ht="12.75" customHeight="1" spans="1:26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ht="12.75" customHeight="1" spans="1:26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ht="12.75" customHeight="1" spans="1:26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ht="12.75" customHeight="1" spans="1:26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ht="12.75" customHeight="1" spans="1:26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ht="12.75" customHeight="1" spans="1:26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ht="12.75" customHeight="1" spans="1:26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ht="12.75" customHeight="1" spans="1:26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ht="12.75" customHeight="1" spans="1:26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ht="12.75" customHeight="1" spans="1:26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ht="12.75" customHeight="1" spans="1:26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ht="12.75" customHeight="1" spans="1:26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ht="12.75" customHeight="1" spans="1:26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ht="12.75" customHeight="1" spans="1:26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ht="12.75" customHeight="1" spans="1:26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ht="12.75" customHeight="1" spans="1:26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ht="12.75" customHeight="1" spans="1:26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ht="12.75" customHeight="1" spans="1:26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ht="12.75" customHeight="1" spans="1:26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ht="12.75" customHeight="1" spans="1:26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ht="12.75" customHeight="1" spans="1:26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ht="12.75" customHeight="1" spans="1:26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ht="12.75" customHeight="1" spans="1:26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ht="12.75" customHeight="1" spans="1:26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ht="12.75" customHeight="1" spans="1:26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ht="12.75" customHeight="1" spans="1:26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ht="12.75" customHeight="1" spans="1:26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ht="12.75" customHeight="1" spans="1:26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ht="12.75" customHeight="1" spans="1:26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ht="12.75" customHeight="1" spans="1:26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ht="12.75" customHeight="1" spans="1:26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ht="12.75" customHeight="1" spans="1:26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ht="12.75" customHeight="1" spans="1:26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ht="12.75" customHeight="1" spans="1:26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ht="12.75" customHeight="1" spans="1:26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ht="12.75" customHeight="1" spans="1:26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ht="12.75" customHeight="1" spans="1:26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ht="12.75" customHeight="1" spans="1:26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ht="12.75" customHeight="1" spans="1:26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ht="12.75" customHeight="1" spans="1:26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ht="12.75" customHeight="1" spans="1:26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ht="12.75" customHeight="1" spans="1:26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ht="12.75" customHeight="1" spans="1:26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ht="12.75" customHeight="1" spans="1:26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ht="12.75" customHeight="1" spans="1:26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ht="12.75" customHeight="1" spans="1:26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ht="12.75" customHeight="1" spans="1:26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ht="12.75" customHeight="1" spans="1:26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ht="12.75" customHeight="1" spans="1:26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ht="12.75" customHeight="1" spans="1:26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ht="12.75" customHeight="1" spans="1:26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ht="12.75" customHeight="1" spans="1:26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ht="12.75" customHeight="1" spans="1:26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ht="12.75" customHeight="1" spans="1:26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ht="12.75" customHeight="1" spans="1:26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ht="12.75" customHeight="1" spans="1:26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ht="12.75" customHeight="1" spans="1:26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ht="12.75" customHeight="1" spans="1:26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ht="12.75" customHeight="1" spans="1:26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ht="12.75" customHeight="1" spans="1:26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ht="12.75" customHeight="1" spans="1:26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ht="12.75" customHeight="1" spans="1:26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ht="12.75" customHeight="1" spans="1:26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ht="12.75" customHeight="1" spans="1:26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ht="12.75" customHeight="1" spans="1:26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ht="12.75" customHeight="1" spans="1:26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ht="12.75" customHeight="1" spans="1:26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ht="12.75" customHeight="1" spans="1:26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ht="12.75" customHeight="1" spans="1:26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ht="12.75" customHeight="1" spans="1:26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ht="12.75" customHeight="1" spans="1:26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ht="12.75" customHeight="1" spans="1:26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ht="12.75" customHeight="1" spans="1:26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ht="12.75" customHeight="1" spans="1:26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ht="12.75" customHeight="1" spans="1:26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ht="12.75" customHeight="1" spans="1:26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ht="12.75" customHeight="1" spans="1:26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ht="12.75" customHeight="1" spans="1:26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ht="12.75" customHeight="1" spans="1:26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ht="12.75" customHeight="1" spans="1:26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ht="12.75" customHeight="1" spans="1:26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ht="12.75" customHeight="1" spans="1:26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ht="12.75" customHeight="1" spans="1:26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ht="12.75" customHeight="1" spans="1:26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ht="12.75" customHeight="1" spans="1:26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ht="12.75" customHeight="1" spans="1:26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ht="12.75" customHeight="1" spans="1:26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ht="12.75" customHeight="1" spans="1:26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ht="12.75" customHeight="1" spans="1:26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ht="12.75" customHeight="1" spans="1:26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ht="12.75" customHeight="1" spans="1:26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ht="12.75" customHeight="1" spans="1:26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ht="12.75" customHeight="1" spans="1:26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ht="12.75" customHeight="1" spans="1:26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ht="12.75" customHeight="1" spans="1:26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ht="12.75" customHeight="1" spans="1:26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ht="12.75" customHeight="1" spans="1:26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ht="12.75" customHeight="1" spans="1:26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ht="12.75" customHeight="1" spans="1:26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ht="12.75" customHeight="1" spans="1:26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ht="12.75" customHeight="1" spans="1:26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ht="12.75" customHeight="1" spans="1:26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ht="12.75" customHeight="1" spans="1:26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ht="12.75" customHeight="1" spans="1:26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ht="12.75" customHeight="1" spans="1:26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ht="12.75" customHeight="1" spans="1:26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ht="12.75" customHeight="1" spans="1:26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ht="12.75" customHeight="1" spans="1:26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ht="12.75" customHeight="1" spans="1:26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ht="12.75" customHeight="1" spans="1:26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ht="12.75" customHeight="1" spans="1:26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ht="12.75" customHeight="1" spans="1:26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ht="12.75" customHeight="1" spans="1:26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ht="12.75" customHeight="1" spans="1:26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ht="12.75" customHeight="1" spans="1:26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ht="12.75" customHeight="1" spans="1:26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ht="12.75" customHeight="1" spans="1:26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ht="12.75" customHeight="1" spans="1:26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ht="12.75" customHeight="1" spans="1:26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ht="12.75" customHeight="1" spans="1:26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ht="12.75" customHeight="1" spans="1:26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ht="12.75" customHeight="1" spans="1:26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ht="12.75" customHeight="1" spans="1:26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ht="12.75" customHeight="1" spans="1:26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ht="12.75" customHeight="1" spans="1:26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ht="12.75" customHeight="1" spans="1:26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ht="12.75" customHeight="1" spans="1:26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ht="12.75" customHeight="1" spans="1:26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ht="12.75" customHeight="1" spans="1:26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ht="12.75" customHeight="1" spans="1:26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ht="12.75" customHeight="1" spans="1:26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ht="12.75" customHeight="1" spans="1:26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ht="12.75" customHeight="1" spans="1:26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ht="12.75" customHeight="1" spans="1:26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ht="12.75" customHeight="1" spans="1:26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ht="12.75" customHeight="1" spans="1:26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ht="12.75" customHeight="1" spans="1:26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ht="12.75" customHeight="1" spans="1:26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ht="12.75" customHeight="1" spans="1:26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ht="12.75" customHeight="1" spans="1:26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ht="12.75" customHeight="1" spans="1:26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ht="12.75" customHeight="1" spans="1:26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ht="12.75" customHeight="1" spans="1:26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ht="12.75" customHeight="1" spans="1:26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ht="12.75" customHeight="1" spans="1:26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ht="12.75" customHeight="1" spans="1:26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ht="12.75" customHeight="1" spans="1:26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ht="12.75" customHeight="1" spans="1:26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ht="12.75" customHeight="1" spans="1:26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ht="12.75" customHeight="1" spans="1:26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ht="12.75" customHeight="1" spans="1:26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ht="12.75" customHeight="1" spans="1:26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ht="12.75" customHeight="1" spans="1:26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ht="12.75" customHeight="1" spans="1:26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ht="12.75" customHeight="1" spans="1:26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ht="12.75" customHeight="1" spans="1:26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ht="12.75" customHeight="1" spans="1:26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ht="12.75" customHeight="1" spans="1:26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ht="12.75" customHeight="1" spans="1:26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ht="12.75" customHeight="1" spans="1:26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ht="12.75" customHeight="1" spans="1:26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ht="12.75" customHeight="1" spans="1:26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ht="12.75" customHeight="1" spans="1:26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ht="12.75" customHeight="1" spans="1:26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ht="12.75" customHeight="1" spans="1:26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ht="12.75" customHeight="1" spans="1:26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ht="12.75" customHeight="1" spans="1:26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ht="12.75" customHeight="1" spans="1:26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ht="12.75" customHeight="1" spans="1:26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ht="12.75" customHeight="1" spans="1:26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ht="12.75" customHeight="1" spans="1:26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ht="12.75" customHeight="1" spans="1:26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ht="12.75" customHeight="1" spans="1:26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ht="12.75" customHeight="1" spans="1:26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ht="12.75" customHeight="1" spans="1:26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ht="12.75" customHeight="1" spans="1:26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ht="12.75" customHeight="1" spans="1:26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ht="12.75" customHeight="1" spans="1:26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ht="12.75" customHeight="1" spans="1:26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ht="12.75" customHeight="1" spans="1:26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ht="12.75" customHeight="1" spans="1:26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ht="12.75" customHeight="1" spans="1:26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ht="12.75" customHeight="1" spans="1:26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ht="12.75" customHeight="1" spans="1:26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ht="12.75" customHeight="1" spans="1:26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ht="12.75" customHeight="1" spans="1:26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ht="12.75" customHeight="1" spans="1:26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ht="12.75" customHeight="1" spans="1:26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ht="12.75" customHeight="1" spans="1:26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ht="12.75" customHeight="1" spans="1:26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ht="12.75" customHeight="1" spans="1:26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ht="12.75" customHeight="1" spans="1:26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ht="12.75" customHeight="1" spans="1:26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ht="12.75" customHeight="1" spans="1:26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ht="12.75" customHeight="1" spans="1:26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ht="12.75" customHeight="1" spans="1:26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ht="12.75" customHeight="1" spans="1:26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ht="12.75" customHeight="1" spans="1:26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ht="12.75" customHeight="1" spans="1:26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ht="12.75" customHeight="1" spans="1:26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ht="12.75" customHeight="1" spans="1:26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ht="12.75" customHeight="1" spans="1:26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ht="12.75" customHeight="1" spans="1:26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ht="12.75" customHeight="1" spans="1:26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ht="12.75" customHeight="1" spans="1:26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ht="12.75" customHeight="1" spans="1:26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ht="12.75" customHeight="1" spans="1:26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ht="12.75" customHeight="1" spans="1:26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ht="12.75" customHeight="1" spans="1:26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ht="12.75" customHeight="1" spans="1:26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ht="12.75" customHeight="1" spans="1:26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ht="12.75" customHeight="1" spans="1:26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ht="12.75" customHeight="1" spans="1:26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ht="12.75" customHeight="1" spans="1:26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ht="12.75" customHeight="1" spans="1:26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ht="12.75" customHeight="1" spans="1:26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ht="12.75" customHeight="1" spans="1:26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ht="12.75" customHeight="1" spans="1:26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ht="12.75" customHeight="1" spans="1:26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ht="12.75" customHeight="1" spans="1:26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ht="12.75" customHeight="1" spans="1:26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ht="12.75" customHeight="1" spans="1:26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ht="12.75" customHeight="1" spans="1:26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ht="12.75" customHeight="1" spans="1:26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ht="12.75" customHeight="1" spans="1:26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ht="12.75" customHeight="1" spans="1:26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ht="12.75" customHeight="1" spans="1:26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ht="12.75" customHeight="1" spans="1:26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ht="12.75" customHeight="1" spans="1:26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ht="12.75" customHeight="1" spans="1:26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ht="12.75" customHeight="1" spans="1:26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ht="12.75" customHeight="1" spans="1:26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ht="12.75" customHeight="1" spans="1:26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ht="12.75" customHeight="1" spans="1:26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ht="12.75" customHeight="1" spans="1:26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ht="12.75" customHeight="1" spans="1:26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ht="12.75" customHeight="1" spans="1:26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ht="12.75" customHeight="1" spans="1:26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ht="12.75" customHeight="1" spans="1:26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ht="12.75" customHeight="1" spans="1:26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ht="12.75" customHeight="1" spans="1:26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ht="12.75" customHeight="1" spans="1:26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ht="12.75" customHeight="1" spans="1:26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ht="12.75" customHeight="1" spans="1:26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ht="12.75" customHeight="1" spans="1:26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ht="12.75" customHeight="1" spans="1:26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ht="12.75" customHeight="1" spans="1:26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ht="12.75" customHeight="1" spans="1:26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ht="12.75" customHeight="1" spans="1:26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ht="12.75" customHeight="1" spans="1:26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ht="12.75" customHeight="1" spans="1:26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ht="12.75" customHeight="1" spans="1:26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ht="12.75" customHeight="1" spans="1:26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ht="12.75" customHeight="1" spans="1:26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ht="12.75" customHeight="1" spans="1:26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ht="12.75" customHeight="1" spans="1:26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ht="12.75" customHeight="1" spans="1:26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ht="12.75" customHeight="1" spans="1:26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ht="12.75" customHeight="1" spans="1:26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ht="12.75" customHeight="1" spans="1:26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ht="12.75" customHeight="1" spans="1:26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ht="12.75" customHeight="1" spans="1:26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ht="12.75" customHeight="1" spans="1:26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ht="12.75" customHeight="1" spans="1:26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ht="12.75" customHeight="1" spans="1:26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ht="12.75" customHeight="1" spans="1:26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ht="12.75" customHeight="1" spans="1:26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ht="12.75" customHeight="1" spans="1:26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ht="12.75" customHeight="1" spans="1:26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ht="12.75" customHeight="1" spans="1:26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ht="12.75" customHeight="1" spans="1:26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ht="12.75" customHeight="1" spans="1:26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ht="12.75" customHeight="1" spans="1:26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ht="12.75" customHeight="1" spans="1:26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ht="12.75" customHeight="1" spans="1:26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ht="12.75" customHeight="1" spans="1:26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ht="12.75" customHeight="1" spans="1:26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ht="12.75" customHeight="1" spans="1:26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ht="12.75" customHeight="1" spans="1:26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ht="12.75" customHeight="1" spans="1:26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ht="12.75" customHeight="1" spans="1:26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ht="12.75" customHeight="1" spans="1:26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ht="12.75" customHeight="1" spans="1:26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ht="12.75" customHeight="1" spans="1:26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ht="12.75" customHeight="1" spans="1:26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ht="12.75" customHeight="1" spans="1:26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ht="12.75" customHeight="1" spans="1:26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ht="12.75" customHeight="1" spans="1:26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ht="12.75" customHeight="1" spans="1:26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ht="12.75" customHeight="1" spans="1:26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ht="12.75" customHeight="1" spans="1:26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ht="12.75" customHeight="1" spans="1:26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ht="12.75" customHeight="1" spans="1:26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ht="12.75" customHeight="1" spans="1:26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ht="12.75" customHeight="1" spans="1:26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ht="12.75" customHeight="1" spans="1:26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ht="12.75" customHeight="1" spans="1:26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ht="12.75" customHeight="1" spans="1:26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ht="12.75" customHeight="1" spans="1:26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ht="12.75" customHeight="1" spans="1:26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ht="12.75" customHeight="1" spans="1:26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ht="12.75" customHeight="1" spans="1:26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ht="12.75" customHeight="1" spans="1:26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ht="12.75" customHeight="1" spans="1:26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ht="12.75" customHeight="1" spans="1:26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ht="12.75" customHeight="1" spans="1:26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ht="12.75" customHeight="1" spans="1:26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ht="12.75" customHeight="1" spans="1:26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ht="12.75" customHeight="1" spans="1:26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ht="12.75" customHeight="1" spans="1:26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ht="12.75" customHeight="1" spans="1:26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ht="12.75" customHeight="1" spans="1:26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ht="12.75" customHeight="1" spans="1:26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ht="12.75" customHeight="1" spans="1:26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ht="12.75" customHeight="1" spans="1:26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ht="12.75" customHeight="1" spans="1:26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ht="12.75" customHeight="1" spans="1:26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ht="12.75" customHeight="1" spans="1:26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ht="12.75" customHeight="1" spans="1:26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ht="12.75" customHeight="1" spans="1:26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ht="12.75" customHeight="1" spans="1:26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ht="12.75" customHeight="1" spans="1:26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ht="12.75" customHeight="1" spans="1:26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ht="12.75" customHeight="1" spans="1:26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ht="12.75" customHeight="1" spans="1:26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ht="12.75" customHeight="1" spans="1:26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ht="12.75" customHeight="1" spans="1:26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ht="12.75" customHeight="1" spans="1:26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ht="12.75" customHeight="1" spans="1:26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ht="12.75" customHeight="1" spans="1:26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ht="12.75" customHeight="1" spans="1:26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ht="12.75" customHeight="1" spans="1:26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ht="12.75" customHeight="1" spans="1:26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ht="12.75" customHeight="1" spans="1:26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ht="12.75" customHeight="1" spans="1:26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ht="12.75" customHeight="1" spans="1:26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ht="12.75" customHeight="1" spans="1:26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ht="12.75" customHeight="1" spans="1:26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ht="12.75" customHeight="1" spans="1:26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ht="12.75" customHeight="1" spans="1:26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ht="12.75" customHeight="1" spans="1:26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ht="12.75" customHeight="1" spans="1:26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ht="12.75" customHeight="1" spans="1:26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ht="12.75" customHeight="1" spans="1:26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ht="12.75" customHeight="1" spans="1:26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ht="12.75" customHeight="1" spans="1:26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ht="12.75" customHeight="1" spans="1:26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ht="12.75" customHeight="1" spans="1:26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ht="12.75" customHeight="1" spans="1:26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ht="12.75" customHeight="1" spans="1:26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ht="12.75" customHeight="1" spans="1:26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ht="12.75" customHeight="1" spans="1:26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ht="12.75" customHeight="1" spans="1:26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ht="12.75" customHeight="1" spans="1:26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ht="12.75" customHeight="1" spans="1:26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ht="12.75" customHeight="1" spans="1:26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ht="12.75" customHeight="1" spans="1:26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ht="12.75" customHeight="1" spans="1:26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ht="12.75" customHeight="1" spans="1:26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ht="12.75" customHeight="1" spans="1:26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ht="12.75" customHeight="1" spans="1:26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ht="12.75" customHeight="1" spans="1:26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ht="12.75" customHeight="1" spans="1:26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ht="12.75" customHeight="1" spans="1:26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ht="12.75" customHeight="1" spans="1:26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ht="12.75" customHeight="1" spans="1:26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ht="12.75" customHeight="1" spans="1:26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ht="12.75" customHeight="1" spans="1:26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ht="12.75" customHeight="1" spans="1:26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ht="12.75" customHeight="1" spans="1:26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</sheetData>
  <mergeCells count="12">
    <mergeCell ref="A1:G1"/>
    <mergeCell ref="A2:G2"/>
    <mergeCell ref="H2:M2"/>
    <mergeCell ref="N2:O2"/>
    <mergeCell ref="B3:G3"/>
    <mergeCell ref="A4:G4"/>
    <mergeCell ref="A5:G5"/>
    <mergeCell ref="A6:G6"/>
    <mergeCell ref="A7:G7"/>
    <mergeCell ref="A23:G23"/>
    <mergeCell ref="G15:G16"/>
    <mergeCell ref="A16:F20"/>
  </mergeCells>
  <printOptions horizontalCentered="1"/>
  <pageMargins left="0.236220472440945" right="0.236220472440945" top="0.748031496062992" bottom="0.748031496062992" header="0.31496062992126" footer="0.31496062992126"/>
  <pageSetup paperSize="9" scale="83" orientation="portrait"/>
  <headerFooter/>
  <colBreaks count="1" manualBreakCount="1">
    <brk id="7" max="1048575" man="1"/>
  </col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view="pageBreakPreview" zoomScale="60" zoomScaleNormal="100" topLeftCell="A23" workbookViewId="0">
      <selection activeCell="F31" sqref="F31:G31"/>
    </sheetView>
  </sheetViews>
  <sheetFormatPr defaultColWidth="14.4285714285714" defaultRowHeight="15"/>
  <cols>
    <col min="1" max="7" width="15.7142857142857" customWidth="1"/>
    <col min="8" max="26" width="8.71428571428571" customWidth="1"/>
  </cols>
  <sheetData>
    <row r="1" s="1" customFormat="1" ht="68.25" customHeight="1" spans="1:7">
      <c r="A1" s="2" t="s">
        <v>104</v>
      </c>
      <c r="B1" s="3"/>
      <c r="C1" s="3"/>
      <c r="D1" s="3"/>
      <c r="E1" s="3"/>
      <c r="F1" s="3"/>
      <c r="G1" s="4"/>
    </row>
    <row r="2" s="1" customFormat="1" ht="35.25" customHeight="1" spans="1:14">
      <c r="A2" s="5" t="s">
        <v>1</v>
      </c>
      <c r="B2" s="6"/>
      <c r="C2" s="6"/>
      <c r="D2" s="6"/>
      <c r="E2" s="6"/>
      <c r="F2" s="6"/>
      <c r="G2" s="7"/>
      <c r="H2" s="8"/>
      <c r="N2" s="8"/>
    </row>
    <row r="3" s="1" customFormat="1" ht="50.25" customHeight="1" spans="1:7">
      <c r="A3" s="9" t="s">
        <v>2</v>
      </c>
      <c r="B3" s="10" t="str">
        <f>ORÇ_BASICO!$C$3</f>
        <v>CONTRATAÇÃO DE CONSULTORIA ESPECIALIZADA EM ELABORAÇÃO DE PROJETOS DE OBRAS E SERVIÇOS DE ENGENHARIA PARA APOIO TÉCNICO A SECRETARIA DE INFRAESTRUTURA MUNICIPIO DE CAMARAGIBE.</v>
      </c>
      <c r="C3" s="10"/>
      <c r="D3" s="10"/>
      <c r="E3" s="10"/>
      <c r="F3" s="10"/>
      <c r="G3" s="10"/>
    </row>
    <row r="4" ht="10.5" customHeight="1" spans="1:7">
      <c r="A4" s="11"/>
      <c r="B4" s="12"/>
      <c r="C4" s="12"/>
      <c r="D4" s="12"/>
      <c r="E4" s="12"/>
      <c r="F4" s="12"/>
      <c r="G4" s="13"/>
    </row>
    <row r="5" ht="28.5" customHeight="1" spans="1:7">
      <c r="A5" s="14" t="s">
        <v>221</v>
      </c>
      <c r="B5" s="15"/>
      <c r="C5" s="15"/>
      <c r="D5" s="15"/>
      <c r="E5" s="15"/>
      <c r="F5" s="15"/>
      <c r="G5" s="15"/>
    </row>
    <row r="6" ht="10.5" customHeight="1" spans="1:7">
      <c r="A6" s="16"/>
      <c r="B6" s="17"/>
      <c r="C6" s="17"/>
      <c r="D6" s="17"/>
      <c r="E6" s="17"/>
      <c r="F6" s="17"/>
      <c r="G6" s="18"/>
    </row>
    <row r="7" ht="54" customHeight="1" spans="1:7">
      <c r="A7" s="19" t="s">
        <v>62</v>
      </c>
      <c r="B7" s="20"/>
      <c r="C7" s="20"/>
      <c r="D7" s="20"/>
      <c r="E7" s="20"/>
      <c r="F7" s="21" t="s">
        <v>222</v>
      </c>
      <c r="G7" s="20"/>
    </row>
    <row r="8" ht="27" customHeight="1" spans="1:26">
      <c r="A8" s="22" t="s">
        <v>223</v>
      </c>
      <c r="B8" s="20"/>
      <c r="C8" s="20"/>
      <c r="D8" s="20"/>
      <c r="E8" s="20"/>
      <c r="F8" s="23"/>
      <c r="G8" s="20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24" customHeight="1" spans="1:26">
      <c r="A9" s="25" t="s">
        <v>224</v>
      </c>
      <c r="B9" s="20"/>
      <c r="C9" s="20"/>
      <c r="D9" s="20"/>
      <c r="E9" s="20"/>
      <c r="F9" s="26">
        <v>1</v>
      </c>
      <c r="G9" s="20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42.75" customHeight="1" spans="1:26">
      <c r="A10" s="25" t="s">
        <v>225</v>
      </c>
      <c r="B10" s="20"/>
      <c r="C10" s="20"/>
      <c r="D10" s="20"/>
      <c r="E10" s="20"/>
      <c r="F10" s="26">
        <v>0.5</v>
      </c>
      <c r="G10" s="20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32.25" customHeight="1" spans="1:26">
      <c r="A11" s="25" t="s">
        <v>226</v>
      </c>
      <c r="B11" s="20"/>
      <c r="C11" s="20"/>
      <c r="D11" s="20"/>
      <c r="E11" s="20"/>
      <c r="F11" s="26">
        <v>0.5</v>
      </c>
      <c r="G11" s="20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21" customHeight="1" spans="1:26">
      <c r="A12" s="25" t="s">
        <v>227</v>
      </c>
      <c r="B12" s="20"/>
      <c r="C12" s="20"/>
      <c r="D12" s="20"/>
      <c r="E12" s="20"/>
      <c r="F12" s="26">
        <v>0.5</v>
      </c>
      <c r="G12" s="20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21" customHeight="1" spans="1:26">
      <c r="A13" s="25" t="s">
        <v>228</v>
      </c>
      <c r="B13" s="20"/>
      <c r="C13" s="20"/>
      <c r="D13" s="20"/>
      <c r="E13" s="20"/>
      <c r="F13" s="26">
        <v>0.75</v>
      </c>
      <c r="G13" s="20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21" customHeight="1" spans="1:26">
      <c r="A14" s="25" t="s">
        <v>229</v>
      </c>
      <c r="B14" s="20"/>
      <c r="C14" s="20"/>
      <c r="D14" s="20"/>
      <c r="E14" s="20"/>
      <c r="F14" s="26">
        <v>0.75</v>
      </c>
      <c r="G14" s="20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21" customHeight="1" spans="1:26">
      <c r="A15" s="25" t="s">
        <v>230</v>
      </c>
      <c r="B15" s="20"/>
      <c r="C15" s="20"/>
      <c r="D15" s="20"/>
      <c r="E15" s="20"/>
      <c r="F15" s="26">
        <v>1</v>
      </c>
      <c r="G15" s="20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21" customHeight="1" spans="1:26">
      <c r="A16" s="25" t="s">
        <v>231</v>
      </c>
      <c r="B16" s="20"/>
      <c r="C16" s="20"/>
      <c r="D16" s="20"/>
      <c r="E16" s="20"/>
      <c r="F16" s="26"/>
      <c r="G16" s="20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24.75" customHeight="1" spans="1:26">
      <c r="A17" s="22" t="s">
        <v>232</v>
      </c>
      <c r="B17" s="20"/>
      <c r="C17" s="20"/>
      <c r="D17" s="20"/>
      <c r="E17" s="20"/>
      <c r="F17" s="26"/>
      <c r="G17" s="20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68.25" customHeight="1" spans="1:26">
      <c r="A18" s="25" t="s">
        <v>233</v>
      </c>
      <c r="B18" s="20"/>
      <c r="C18" s="20"/>
      <c r="D18" s="20"/>
      <c r="E18" s="20"/>
      <c r="F18" s="26">
        <v>2.5</v>
      </c>
      <c r="G18" s="20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21" customHeight="1" spans="1:26">
      <c r="A19" s="25" t="s">
        <v>234</v>
      </c>
      <c r="B19" s="20"/>
      <c r="C19" s="20"/>
      <c r="D19" s="20"/>
      <c r="E19" s="20"/>
      <c r="F19" s="26">
        <v>2</v>
      </c>
      <c r="G19" s="20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27.75" customHeight="1" spans="1:26">
      <c r="A20" s="27" t="s">
        <v>235</v>
      </c>
      <c r="B20" s="28"/>
      <c r="C20" s="28"/>
      <c r="D20" s="28"/>
      <c r="E20" s="29"/>
      <c r="F20" s="30">
        <v>1</v>
      </c>
      <c r="G20" s="20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32.25" customHeight="1" spans="1:26">
      <c r="A21" s="25" t="s">
        <v>236</v>
      </c>
      <c r="B21" s="20"/>
      <c r="C21" s="20"/>
      <c r="D21" s="20"/>
      <c r="E21" s="20"/>
      <c r="F21" s="30">
        <v>1.5</v>
      </c>
      <c r="G21" s="20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21" customHeight="1" spans="1:26">
      <c r="A22" s="27" t="s">
        <v>237</v>
      </c>
      <c r="B22" s="28"/>
      <c r="C22" s="28"/>
      <c r="D22" s="28"/>
      <c r="E22" s="29"/>
      <c r="F22" s="30">
        <v>1</v>
      </c>
      <c r="G22" s="20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21" customHeight="1" spans="1:26">
      <c r="A23" s="25" t="s">
        <v>238</v>
      </c>
      <c r="B23" s="20"/>
      <c r="C23" s="20"/>
      <c r="D23" s="20"/>
      <c r="E23" s="20"/>
      <c r="F23" s="30">
        <v>1</v>
      </c>
      <c r="G23" s="20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21" customHeight="1" spans="1:26">
      <c r="A24" s="25" t="s">
        <v>239</v>
      </c>
      <c r="B24" s="20"/>
      <c r="C24" s="20"/>
      <c r="D24" s="20"/>
      <c r="E24" s="20"/>
      <c r="F24" s="30">
        <v>1</v>
      </c>
      <c r="G24" s="20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21" customHeight="1" spans="1:26">
      <c r="A25" s="25" t="s">
        <v>240</v>
      </c>
      <c r="B25" s="20"/>
      <c r="C25" s="20"/>
      <c r="D25" s="20"/>
      <c r="E25" s="20"/>
      <c r="F25" s="30">
        <v>1</v>
      </c>
      <c r="G25" s="20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21" customHeight="1" spans="1:26">
      <c r="A26" s="25" t="s">
        <v>241</v>
      </c>
      <c r="B26" s="20"/>
      <c r="C26" s="20"/>
      <c r="D26" s="20"/>
      <c r="E26" s="20"/>
      <c r="F26" s="30">
        <v>1</v>
      </c>
      <c r="G26" s="20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21" customHeight="1" spans="1:26">
      <c r="A27" s="25" t="s">
        <v>242</v>
      </c>
      <c r="B27" s="20"/>
      <c r="C27" s="20"/>
      <c r="D27" s="20"/>
      <c r="E27" s="20"/>
      <c r="F27" s="30">
        <v>1</v>
      </c>
      <c r="G27" s="20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21" customHeight="1" spans="1:26">
      <c r="A28" s="25" t="s">
        <v>243</v>
      </c>
      <c r="B28" s="20"/>
      <c r="C28" s="20"/>
      <c r="D28" s="20"/>
      <c r="E28" s="20"/>
      <c r="F28" s="26">
        <v>1</v>
      </c>
      <c r="G28" s="20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21" customHeight="1" spans="1:26">
      <c r="A29" s="27" t="s">
        <v>244</v>
      </c>
      <c r="B29" s="28"/>
      <c r="C29" s="28"/>
      <c r="D29" s="28"/>
      <c r="E29" s="29"/>
      <c r="F29" s="26">
        <v>1</v>
      </c>
      <c r="G29" s="20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21" customHeight="1" spans="1:26">
      <c r="A30" s="25" t="s">
        <v>245</v>
      </c>
      <c r="B30" s="20"/>
      <c r="C30" s="20"/>
      <c r="D30" s="20"/>
      <c r="E30" s="20"/>
      <c r="F30" s="26"/>
      <c r="G30" s="20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21" customHeight="1" spans="1:26">
      <c r="A31" s="31" t="s">
        <v>246</v>
      </c>
      <c r="B31" s="32"/>
      <c r="C31" s="32"/>
      <c r="D31" s="32"/>
      <c r="E31" s="32"/>
      <c r="F31" s="33">
        <f>SUM(F9:G30)</f>
        <v>20</v>
      </c>
      <c r="G31" s="32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15.75" customHeight="1"/>
    <row r="33" ht="15.75" customHeight="1" spans="3:5">
      <c r="C33" s="34"/>
      <c r="E33" s="35"/>
    </row>
    <row r="34" ht="15.75" customHeight="1" spans="3:5">
      <c r="C34" s="34"/>
      <c r="E34" s="35"/>
    </row>
    <row r="35" ht="15.75" customHeight="1" spans="3:5">
      <c r="C35" s="36"/>
      <c r="D35" s="36"/>
      <c r="E35" s="37"/>
    </row>
    <row r="36" ht="15.75" customHeight="1" spans="5:5">
      <c r="E36" s="38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0">
    <mergeCell ref="A1:G1"/>
    <mergeCell ref="A2:G2"/>
    <mergeCell ref="H2:M2"/>
    <mergeCell ref="N2:O2"/>
    <mergeCell ref="B3:G3"/>
    <mergeCell ref="A4:G4"/>
    <mergeCell ref="A5:G5"/>
    <mergeCell ref="A6:G6"/>
    <mergeCell ref="A7:E7"/>
    <mergeCell ref="F7:G7"/>
    <mergeCell ref="A8:E8"/>
    <mergeCell ref="F8:G8"/>
    <mergeCell ref="A9:E9"/>
    <mergeCell ref="F9:G9"/>
    <mergeCell ref="A10:E10"/>
    <mergeCell ref="F10:G10"/>
    <mergeCell ref="A11:E11"/>
    <mergeCell ref="F11:G11"/>
    <mergeCell ref="A12:E12"/>
    <mergeCell ref="F12:G12"/>
    <mergeCell ref="A13:E13"/>
    <mergeCell ref="F13:G13"/>
    <mergeCell ref="A14:E14"/>
    <mergeCell ref="F14:G14"/>
    <mergeCell ref="A15:E15"/>
    <mergeCell ref="F15:G15"/>
    <mergeCell ref="A16:E16"/>
    <mergeCell ref="F16:G16"/>
    <mergeCell ref="A17:E17"/>
    <mergeCell ref="F17:G17"/>
    <mergeCell ref="A18:E18"/>
    <mergeCell ref="F18:G18"/>
    <mergeCell ref="A19:E19"/>
    <mergeCell ref="F19:G19"/>
    <mergeCell ref="A20:E20"/>
    <mergeCell ref="F20:G20"/>
    <mergeCell ref="A21:E21"/>
    <mergeCell ref="F21:G21"/>
    <mergeCell ref="A22:E22"/>
    <mergeCell ref="F22:G22"/>
    <mergeCell ref="A23:E23"/>
    <mergeCell ref="F23:G23"/>
    <mergeCell ref="A24:E24"/>
    <mergeCell ref="F24:G24"/>
    <mergeCell ref="A25:E25"/>
    <mergeCell ref="F25:G25"/>
    <mergeCell ref="A26:E26"/>
    <mergeCell ref="F26:G26"/>
    <mergeCell ref="A27:E27"/>
    <mergeCell ref="F27:G27"/>
    <mergeCell ref="A28:E28"/>
    <mergeCell ref="F28:G28"/>
    <mergeCell ref="A29:E29"/>
    <mergeCell ref="F29:G29"/>
    <mergeCell ref="A30:E30"/>
    <mergeCell ref="F30:G30"/>
    <mergeCell ref="A31:E31"/>
    <mergeCell ref="F31:G31"/>
    <mergeCell ref="C33:D33"/>
    <mergeCell ref="C34:D34"/>
  </mergeCells>
  <printOptions horizontalCentered="1"/>
  <pageMargins left="0.236220472440945" right="0.236220472440945" top="0.748031496062992" bottom="0.748031496062992" header="0.31496062992126" footer="0.31496062992126"/>
  <pageSetup paperSize="9" scale="83" orientation="portrait"/>
  <headerFooter/>
  <colBreaks count="1" manualBreakCount="1">
    <brk id="7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"/>
  <sheetViews>
    <sheetView view="pageBreakPreview" zoomScale="77" zoomScaleNormal="100" topLeftCell="A21" workbookViewId="0">
      <selection activeCell="C3" sqref="C3:G3"/>
    </sheetView>
  </sheetViews>
  <sheetFormatPr defaultColWidth="14.4285714285714" defaultRowHeight="15.75"/>
  <cols>
    <col min="1" max="2" width="12.7142857142857" style="1" customWidth="1"/>
    <col min="3" max="3" width="45.7142857142857" style="1" customWidth="1"/>
    <col min="4" max="5" width="9.71428571428571" style="1" customWidth="1"/>
    <col min="6" max="6" width="13.1428571428571" style="1" customWidth="1"/>
    <col min="7" max="7" width="20.7142857142857" style="1" customWidth="1"/>
    <col min="8" max="8" width="22.1428571428571" style="1" customWidth="1"/>
    <col min="9" max="9" width="14.4285714285714" style="1"/>
    <col min="10" max="10" width="11.8571428571429" style="1" customWidth="1"/>
    <col min="11" max="26" width="9.14285714285714" style="1" customWidth="1"/>
    <col min="27" max="16384" width="14.4285714285714" style="1"/>
  </cols>
  <sheetData>
    <row r="1" ht="72" customHeight="1" spans="1:11">
      <c r="A1" s="2" t="s">
        <v>0</v>
      </c>
      <c r="B1" s="3"/>
      <c r="C1" s="3"/>
      <c r="D1" s="3"/>
      <c r="E1" s="3"/>
      <c r="F1" s="3"/>
      <c r="G1" s="4"/>
      <c r="H1" s="206"/>
      <c r="I1" s="206"/>
      <c r="J1" s="206"/>
      <c r="K1" s="206"/>
    </row>
    <row r="2" ht="29.25" customHeight="1" spans="1:21">
      <c r="A2" s="39" t="s">
        <v>1</v>
      </c>
      <c r="B2" s="40"/>
      <c r="C2" s="40"/>
      <c r="D2" s="40"/>
      <c r="E2" s="40"/>
      <c r="F2" s="40"/>
      <c r="G2" s="41"/>
      <c r="H2" s="206"/>
      <c r="I2" s="206"/>
      <c r="J2" s="206"/>
      <c r="K2" s="206"/>
      <c r="L2" s="8"/>
      <c r="M2" s="8"/>
      <c r="N2" s="8"/>
      <c r="O2" s="8"/>
      <c r="U2" s="8"/>
    </row>
    <row r="3" ht="55.5" customHeight="1" spans="1:7">
      <c r="A3" s="161" t="s">
        <v>2</v>
      </c>
      <c r="B3" s="161"/>
      <c r="C3" s="10" t="s">
        <v>25</v>
      </c>
      <c r="D3" s="10"/>
      <c r="E3" s="10"/>
      <c r="F3" s="10"/>
      <c r="G3" s="10"/>
    </row>
    <row r="4" ht="27.75" customHeight="1" spans="1:7">
      <c r="A4" s="161" t="s">
        <v>3</v>
      </c>
      <c r="B4" s="161"/>
      <c r="C4" s="10" t="s">
        <v>4</v>
      </c>
      <c r="D4" s="60"/>
      <c r="E4" s="60"/>
      <c r="F4" s="60"/>
      <c r="G4" s="60"/>
    </row>
    <row r="5" ht="18" customHeight="1" spans="1:7">
      <c r="A5" s="207" t="s">
        <v>5</v>
      </c>
      <c r="B5" s="208"/>
      <c r="C5" s="208"/>
      <c r="D5" s="208"/>
      <c r="E5" s="208"/>
      <c r="F5" s="209"/>
      <c r="G5" s="210">
        <v>45108</v>
      </c>
    </row>
    <row r="6" ht="24.75" customHeight="1" spans="1:7">
      <c r="A6" s="211" t="s">
        <v>26</v>
      </c>
      <c r="B6" s="212"/>
      <c r="C6" s="212"/>
      <c r="D6" s="212"/>
      <c r="E6" s="212"/>
      <c r="F6" s="212"/>
      <c r="G6" s="212"/>
    </row>
    <row r="7" ht="12" customHeight="1" spans="1:7">
      <c r="A7" s="113"/>
      <c r="B7" s="114"/>
      <c r="C7" s="114"/>
      <c r="D7" s="114"/>
      <c r="E7" s="114"/>
      <c r="F7" s="114"/>
      <c r="G7" s="115"/>
    </row>
    <row r="8" ht="47.25" customHeight="1" spans="1:26">
      <c r="A8" s="213" t="s">
        <v>7</v>
      </c>
      <c r="B8" s="213" t="s">
        <v>27</v>
      </c>
      <c r="C8" s="213" t="s">
        <v>8</v>
      </c>
      <c r="D8" s="213" t="s">
        <v>9</v>
      </c>
      <c r="E8" s="213" t="s">
        <v>10</v>
      </c>
      <c r="F8" s="213" t="s">
        <v>11</v>
      </c>
      <c r="G8" s="213" t="s">
        <v>12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</row>
    <row r="9" ht="32.25" customHeight="1" spans="1:10">
      <c r="A9" s="84" t="s">
        <v>13</v>
      </c>
      <c r="B9" s="214" t="s">
        <v>14</v>
      </c>
      <c r="C9" s="215"/>
      <c r="D9" s="215"/>
      <c r="E9" s="215"/>
      <c r="F9" s="215"/>
      <c r="G9" s="216"/>
      <c r="J9" s="227"/>
    </row>
    <row r="10" ht="32.25" customHeight="1" spans="1:10">
      <c r="A10" s="76" t="s">
        <v>28</v>
      </c>
      <c r="B10" s="76" t="s">
        <v>29</v>
      </c>
      <c r="C10" s="10" t="s">
        <v>30</v>
      </c>
      <c r="D10" s="76" t="s">
        <v>31</v>
      </c>
      <c r="E10" s="92">
        <f>E13+E12</f>
        <v>20</v>
      </c>
      <c r="F10" s="95">
        <f>COMP_01!F38</f>
        <v>11191.7889313205</v>
      </c>
      <c r="G10" s="95">
        <f>TRUNC(E10*F10,2)</f>
        <v>223835.77</v>
      </c>
      <c r="H10" s="217">
        <f>SUM(G10:G13)</f>
        <v>863296.9</v>
      </c>
      <c r="I10" s="217"/>
      <c r="J10" s="221"/>
    </row>
    <row r="11" ht="32.25" customHeight="1" spans="1:10">
      <c r="A11" s="76" t="s">
        <v>32</v>
      </c>
      <c r="B11" s="76" t="s">
        <v>33</v>
      </c>
      <c r="C11" s="10" t="s">
        <v>34</v>
      </c>
      <c r="D11" s="76" t="s">
        <v>31</v>
      </c>
      <c r="E11" s="92">
        <v>10</v>
      </c>
      <c r="F11" s="95">
        <f>COMP_02!F38</f>
        <v>16007.8933043174</v>
      </c>
      <c r="G11" s="95">
        <f>TRUNC(E11*F11,2)</f>
        <v>160078.93</v>
      </c>
      <c r="H11" s="217"/>
      <c r="I11" s="217"/>
      <c r="J11" s="221"/>
    </row>
    <row r="12" ht="32.25" customHeight="1" spans="1:10">
      <c r="A12" s="76" t="s">
        <v>35</v>
      </c>
      <c r="B12" s="76" t="s">
        <v>36</v>
      </c>
      <c r="C12" s="10" t="s">
        <v>37</v>
      </c>
      <c r="D12" s="76" t="s">
        <v>31</v>
      </c>
      <c r="E12" s="92">
        <v>10</v>
      </c>
      <c r="F12" s="95">
        <f>COMP_03!F37</f>
        <v>33476.887413144</v>
      </c>
      <c r="G12" s="95">
        <f>TRUNC(E12*F12,2)</f>
        <v>334768.87</v>
      </c>
      <c r="H12" s="217"/>
      <c r="I12" s="217"/>
      <c r="J12" s="221"/>
    </row>
    <row r="13" ht="32.25" customHeight="1" spans="1:10">
      <c r="A13" s="76" t="s">
        <v>38</v>
      </c>
      <c r="B13" s="76" t="s">
        <v>39</v>
      </c>
      <c r="C13" s="10" t="s">
        <v>40</v>
      </c>
      <c r="D13" s="76" t="s">
        <v>31</v>
      </c>
      <c r="E13" s="92">
        <v>10</v>
      </c>
      <c r="F13" s="95">
        <f>COMP_09!F37</f>
        <v>14461.333060592</v>
      </c>
      <c r="G13" s="95">
        <f>TRUNC(E13*F13,2)</f>
        <v>144613.33</v>
      </c>
      <c r="H13" s="217"/>
      <c r="I13" s="217"/>
      <c r="J13" s="221"/>
    </row>
    <row r="14" ht="32.25" customHeight="1" spans="1:10">
      <c r="A14" s="84" t="s">
        <v>15</v>
      </c>
      <c r="B14" s="218" t="s">
        <v>16</v>
      </c>
      <c r="C14" s="219"/>
      <c r="D14" s="219"/>
      <c r="E14" s="219"/>
      <c r="F14" s="219"/>
      <c r="G14" s="220"/>
      <c r="H14" s="221"/>
      <c r="I14" s="204"/>
      <c r="J14" s="221"/>
    </row>
    <row r="15" ht="32.25" customHeight="1" spans="1:10">
      <c r="A15" s="76" t="s">
        <v>41</v>
      </c>
      <c r="B15" s="76" t="s">
        <v>42</v>
      </c>
      <c r="C15" s="10" t="s">
        <v>43</v>
      </c>
      <c r="D15" s="76" t="s">
        <v>31</v>
      </c>
      <c r="E15" s="92">
        <v>0.5</v>
      </c>
      <c r="F15" s="95">
        <f>COMP_04!F37</f>
        <v>65210.89785924</v>
      </c>
      <c r="G15" s="95">
        <f>TRUNC(E15*F15,2)</f>
        <v>32605.44</v>
      </c>
      <c r="H15" s="217">
        <f>SUM(G15)</f>
        <v>32605.44</v>
      </c>
      <c r="I15" s="217"/>
      <c r="J15" s="221"/>
    </row>
    <row r="16" ht="32.25" customHeight="1" spans="1:10">
      <c r="A16" s="84" t="s">
        <v>17</v>
      </c>
      <c r="B16" s="218" t="s">
        <v>18</v>
      </c>
      <c r="C16" s="219"/>
      <c r="D16" s="219"/>
      <c r="E16" s="219"/>
      <c r="F16" s="219"/>
      <c r="G16" s="220"/>
      <c r="H16" s="221"/>
      <c r="I16" s="204"/>
      <c r="J16" s="221"/>
    </row>
    <row r="17" ht="32.25" customHeight="1" spans="1:10">
      <c r="A17" s="76" t="s">
        <v>44</v>
      </c>
      <c r="B17" s="76" t="s">
        <v>45</v>
      </c>
      <c r="C17" s="10" t="s">
        <v>46</v>
      </c>
      <c r="D17" s="76" t="s">
        <v>47</v>
      </c>
      <c r="E17" s="92">
        <v>40</v>
      </c>
      <c r="F17" s="95">
        <f>COMP_05!F37</f>
        <v>13721.3956889601</v>
      </c>
      <c r="G17" s="95">
        <f>TRUNC(E17*F17,2)</f>
        <v>548855.82</v>
      </c>
      <c r="H17" s="217">
        <f>SUM(G17)</f>
        <v>548855.82</v>
      </c>
      <c r="I17" s="217"/>
      <c r="J17" s="221"/>
    </row>
    <row r="18" ht="32.25" customHeight="1" spans="1:10">
      <c r="A18" s="84" t="s">
        <v>19</v>
      </c>
      <c r="B18" s="218" t="s">
        <v>20</v>
      </c>
      <c r="C18" s="219"/>
      <c r="D18" s="219"/>
      <c r="E18" s="219"/>
      <c r="F18" s="219"/>
      <c r="G18" s="220"/>
      <c r="H18" s="221"/>
      <c r="I18" s="204"/>
      <c r="J18" s="221"/>
    </row>
    <row r="19" ht="32.25" customHeight="1" spans="1:10">
      <c r="A19" s="76" t="s">
        <v>48</v>
      </c>
      <c r="B19" s="76" t="s">
        <v>49</v>
      </c>
      <c r="C19" s="10" t="s">
        <v>50</v>
      </c>
      <c r="D19" s="76" t="s">
        <v>51</v>
      </c>
      <c r="E19" s="92">
        <v>12</v>
      </c>
      <c r="F19" s="95">
        <f>COMP_06!F37</f>
        <v>18880.667526504</v>
      </c>
      <c r="G19" s="95">
        <f t="shared" ref="G19:G20" si="0">TRUNC(E19*F19,2)</f>
        <v>226568.01</v>
      </c>
      <c r="H19" s="217">
        <f>SUM(G19:G20)</f>
        <v>1140101.18</v>
      </c>
      <c r="I19" s="204"/>
      <c r="J19" s="221"/>
    </row>
    <row r="20" ht="32.25" customHeight="1" spans="1:10">
      <c r="A20" s="76" t="s">
        <v>52</v>
      </c>
      <c r="B20" s="76" t="s">
        <v>53</v>
      </c>
      <c r="C20" s="10" t="s">
        <v>54</v>
      </c>
      <c r="D20" s="76" t="s">
        <v>51</v>
      </c>
      <c r="E20" s="92">
        <v>24</v>
      </c>
      <c r="F20" s="95">
        <f>COMP_08!F37</f>
        <v>38063.8823400158</v>
      </c>
      <c r="G20" s="95">
        <f t="shared" si="0"/>
        <v>913533.17</v>
      </c>
      <c r="H20" s="222"/>
      <c r="I20" s="204"/>
      <c r="J20" s="221"/>
    </row>
    <row r="21" ht="32.25" customHeight="1" spans="1:10">
      <c r="A21" s="84" t="s">
        <v>21</v>
      </c>
      <c r="B21" s="218" t="s">
        <v>22</v>
      </c>
      <c r="C21" s="219"/>
      <c r="D21" s="219"/>
      <c r="E21" s="219"/>
      <c r="F21" s="219"/>
      <c r="G21" s="220"/>
      <c r="H21" s="221"/>
      <c r="I21" s="204"/>
      <c r="J21" s="221"/>
    </row>
    <row r="22" ht="32.25" customHeight="1" spans="1:10">
      <c r="A22" s="76" t="s">
        <v>55</v>
      </c>
      <c r="B22" s="76" t="s">
        <v>56</v>
      </c>
      <c r="C22" s="10" t="s">
        <v>57</v>
      </c>
      <c r="D22" s="76" t="s">
        <v>58</v>
      </c>
      <c r="E22" s="92">
        <v>1000</v>
      </c>
      <c r="F22" s="95">
        <f>COMP_07!F39</f>
        <v>72.8452610588164</v>
      </c>
      <c r="G22" s="95">
        <f>TRUNC(E22*F22,2)</f>
        <v>72845.26</v>
      </c>
      <c r="H22" s="217">
        <f>SUM(G22)</f>
        <v>72845.26</v>
      </c>
      <c r="I22" s="204"/>
      <c r="J22" s="221"/>
    </row>
    <row r="23" ht="12" customHeight="1" spans="1:10">
      <c r="A23" s="117"/>
      <c r="B23" s="118"/>
      <c r="C23" s="118"/>
      <c r="D23" s="118"/>
      <c r="E23" s="118"/>
      <c r="F23" s="118"/>
      <c r="G23" s="119"/>
      <c r="I23" s="204"/>
      <c r="J23" s="221"/>
    </row>
    <row r="24" ht="27" customHeight="1" spans="1:10">
      <c r="A24" s="223" t="s">
        <v>59</v>
      </c>
      <c r="B24" s="224"/>
      <c r="C24" s="224"/>
      <c r="D24" s="224"/>
      <c r="E24" s="224"/>
      <c r="F24" s="225"/>
      <c r="G24" s="122">
        <f>TRUNC(SUM(G10:G23),2)</f>
        <v>2657704.6</v>
      </c>
      <c r="H24" s="222"/>
      <c r="I24" s="204"/>
      <c r="J24" s="221"/>
    </row>
    <row r="25" ht="30" customHeight="1" spans="1:10">
      <c r="A25" s="226" t="s">
        <v>24</v>
      </c>
      <c r="B25" s="226"/>
      <c r="C25" s="226"/>
      <c r="D25" s="226"/>
      <c r="E25" s="226"/>
      <c r="F25" s="226"/>
      <c r="G25" s="226"/>
      <c r="H25" s="222"/>
      <c r="I25" s="204"/>
      <c r="J25" s="221"/>
    </row>
    <row r="26" ht="24.75" customHeight="1" spans="1:8">
      <c r="A26" s="8"/>
      <c r="B26" s="8"/>
      <c r="C26" s="111"/>
      <c r="D26" s="8"/>
      <c r="E26" s="8"/>
      <c r="F26" s="8"/>
      <c r="G26" s="8"/>
      <c r="H26" s="222"/>
    </row>
    <row r="27" ht="24.75" customHeight="1" spans="1:7">
      <c r="A27" s="8"/>
      <c r="B27" s="8"/>
      <c r="C27" s="111"/>
      <c r="D27" s="8"/>
      <c r="E27" s="8"/>
      <c r="F27" s="8"/>
      <c r="G27" s="8"/>
    </row>
    <row r="28" ht="24.75" customHeight="1" spans="1:7">
      <c r="A28" s="8"/>
      <c r="B28" s="8"/>
      <c r="C28" s="111"/>
      <c r="D28" s="8"/>
      <c r="E28" s="8"/>
      <c r="F28" s="8"/>
      <c r="G28" s="8"/>
    </row>
    <row r="29" ht="24.75" customHeight="1" spans="1:7">
      <c r="A29" s="8"/>
      <c r="B29" s="8"/>
      <c r="C29" s="111"/>
      <c r="D29" s="8"/>
      <c r="E29" s="8"/>
      <c r="F29" s="8"/>
      <c r="G29" s="8"/>
    </row>
    <row r="30" ht="24.75" customHeight="1" spans="1:7">
      <c r="A30" s="8"/>
      <c r="B30" s="8"/>
      <c r="C30" s="111"/>
      <c r="D30" s="8"/>
      <c r="E30" s="8"/>
      <c r="F30" s="8"/>
      <c r="G30" s="8"/>
    </row>
    <row r="31" ht="24.75" customHeight="1" spans="1:7">
      <c r="A31" s="8"/>
      <c r="B31" s="8"/>
      <c r="C31" s="111"/>
      <c r="D31" s="8"/>
      <c r="E31" s="8"/>
      <c r="F31" s="8"/>
      <c r="G31" s="8"/>
    </row>
    <row r="32" ht="24.75" customHeight="1" spans="1:7">
      <c r="A32" s="8"/>
      <c r="B32" s="8"/>
      <c r="C32" s="111"/>
      <c r="D32" s="8"/>
      <c r="E32" s="8"/>
      <c r="F32" s="8"/>
      <c r="G32" s="8"/>
    </row>
    <row r="33" ht="24.75" customHeight="1" spans="1:7">
      <c r="A33" s="8"/>
      <c r="B33" s="8"/>
      <c r="C33" s="111"/>
      <c r="D33" s="8"/>
      <c r="E33" s="8"/>
      <c r="F33" s="8"/>
      <c r="G33" s="8"/>
    </row>
    <row r="34" ht="24.75" customHeight="1" spans="1:7">
      <c r="A34" s="8"/>
      <c r="B34" s="8"/>
      <c r="C34" s="111"/>
      <c r="D34" s="8"/>
      <c r="E34" s="8"/>
      <c r="F34" s="8"/>
      <c r="G34" s="8"/>
    </row>
    <row r="35" ht="24.75" customHeight="1" spans="1:7">
      <c r="A35" s="8"/>
      <c r="B35" s="8"/>
      <c r="C35" s="111"/>
      <c r="D35" s="8"/>
      <c r="E35" s="8"/>
      <c r="F35" s="8"/>
      <c r="G35" s="8"/>
    </row>
    <row r="36" ht="24.75" customHeight="1" spans="1:7">
      <c r="A36" s="8"/>
      <c r="B36" s="8"/>
      <c r="C36" s="111"/>
      <c r="D36" s="8"/>
      <c r="E36" s="8"/>
      <c r="F36" s="8"/>
      <c r="G36" s="8"/>
    </row>
    <row r="37" ht="24.75" customHeight="1" spans="1:7">
      <c r="A37" s="8"/>
      <c r="B37" s="8"/>
      <c r="C37" s="111"/>
      <c r="D37" s="8"/>
      <c r="E37" s="8"/>
      <c r="F37" s="8"/>
      <c r="G37" s="8"/>
    </row>
    <row r="38" ht="24.75" customHeight="1" spans="1:7">
      <c r="A38" s="8"/>
      <c r="B38" s="8"/>
      <c r="C38" s="111"/>
      <c r="D38" s="8"/>
      <c r="E38" s="8"/>
      <c r="F38" s="8"/>
      <c r="G38" s="8"/>
    </row>
    <row r="39" ht="24.75" customHeight="1" spans="1:7">
      <c r="A39" s="8"/>
      <c r="B39" s="8"/>
      <c r="C39" s="111"/>
      <c r="D39" s="8"/>
      <c r="E39" s="8"/>
      <c r="F39" s="8"/>
      <c r="G39" s="8"/>
    </row>
    <row r="40" ht="24.75" customHeight="1" spans="1:7">
      <c r="A40" s="8"/>
      <c r="B40" s="8"/>
      <c r="C40" s="111"/>
      <c r="D40" s="8"/>
      <c r="E40" s="8"/>
      <c r="F40" s="8"/>
      <c r="G40" s="8"/>
    </row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s="1" customFormat="1" ht="24.75" customHeight="1"/>
    <row r="50" s="1" customFormat="1" ht="24.75" customHeight="1"/>
    <row r="51" s="1" customFormat="1" ht="24.75" customHeight="1"/>
    <row r="52" s="1" customFormat="1" ht="24.75" customHeight="1"/>
    <row r="53" s="1" customFormat="1" ht="24.75" customHeight="1"/>
    <row r="54" s="1" customFormat="1" ht="24.75" customHeight="1"/>
    <row r="55" s="1" customFormat="1" ht="24.75" customHeight="1"/>
    <row r="56" s="1" customFormat="1" ht="24.75" customHeight="1"/>
    <row r="57" s="1" customFormat="1" ht="24.75" customHeight="1"/>
    <row r="58" s="1" customFormat="1" ht="24.75" customHeight="1"/>
    <row r="59" s="1" customFormat="1" ht="24.75" customHeight="1"/>
    <row r="60" s="1" customFormat="1" ht="24.75" customHeight="1"/>
    <row r="61" s="1" customFormat="1" ht="24.75" customHeight="1"/>
    <row r="62" s="1" customFormat="1" ht="24.75" customHeight="1"/>
    <row r="63" s="1" customFormat="1" ht="24.75" customHeight="1"/>
    <row r="64" s="1" customFormat="1" ht="24.75" customHeight="1"/>
    <row r="65" s="1" customFormat="1" ht="24.75" customHeight="1"/>
    <row r="66" s="1" customFormat="1" ht="24.75" customHeight="1"/>
    <row r="67" s="1" customFormat="1" ht="24.75" customHeight="1"/>
    <row r="68" s="1" customFormat="1" ht="24.75" customHeight="1"/>
    <row r="69" s="1" customFormat="1" ht="24.75" customHeight="1"/>
    <row r="70" s="1" customFormat="1" ht="24.75" customHeight="1"/>
    <row r="71" s="1" customFormat="1" ht="24.75" customHeight="1"/>
    <row r="72" s="1" customFormat="1" ht="24.75" customHeight="1"/>
    <row r="73" s="1" customFormat="1" ht="24.75" customHeight="1"/>
    <row r="74" s="1" customFormat="1" ht="24.75" customHeight="1"/>
    <row r="75" s="1" customFormat="1" ht="24.75" customHeight="1"/>
    <row r="76" s="1" customFormat="1" ht="24.75" customHeight="1"/>
    <row r="77" s="1" customFormat="1" ht="24.75" customHeight="1"/>
    <row r="78" s="1" customFormat="1" ht="24.75" customHeight="1"/>
    <row r="79" s="1" customFormat="1" ht="24.75" customHeight="1"/>
    <row r="80" s="1" customFormat="1" ht="24.75" customHeight="1"/>
    <row r="81" s="1" customFormat="1" ht="24.75" customHeight="1"/>
    <row r="82" s="1" customFormat="1" ht="24.75" customHeight="1"/>
    <row r="83" s="1" customFormat="1" ht="24.75" customHeight="1"/>
    <row r="84" s="1" customFormat="1" ht="24.75" customHeight="1"/>
    <row r="85" s="1" customFormat="1" ht="24.75" customHeight="1"/>
    <row r="86" s="1" customFormat="1" ht="24.75" customHeight="1"/>
    <row r="87" s="1" customFormat="1" ht="24.75" customHeight="1"/>
    <row r="88" s="1" customFormat="1" ht="24.75" customHeight="1"/>
    <row r="89" s="1" customFormat="1" ht="24.75" customHeight="1"/>
    <row r="90" s="1" customFormat="1" ht="24.75" customHeight="1"/>
    <row r="91" s="1" customFormat="1" ht="24.75" customHeight="1"/>
    <row r="92" s="1" customFormat="1" ht="24.75" customHeight="1"/>
    <row r="93" s="1" customFormat="1" ht="24.75" customHeight="1"/>
    <row r="94" s="1" customFormat="1" ht="24.75" customHeight="1"/>
    <row r="95" s="1" customFormat="1" ht="24.75" customHeight="1"/>
    <row r="96" s="1" customFormat="1" ht="24.75" customHeight="1"/>
    <row r="97" s="1" customFormat="1" ht="24.75" customHeight="1"/>
    <row r="98" s="1" customFormat="1" ht="24.75" customHeight="1"/>
    <row r="99" s="1" customFormat="1" ht="24.75" customHeight="1"/>
    <row r="100" s="1" customFormat="1" ht="24.75" customHeight="1"/>
    <row r="101" s="1" customFormat="1" ht="24.75" customHeight="1"/>
    <row r="102" s="1" customFormat="1" ht="24.75" customHeight="1"/>
    <row r="103" s="1" customFormat="1" ht="24.75" customHeight="1"/>
    <row r="104" s="1" customFormat="1" ht="24.75" customHeight="1"/>
    <row r="105" s="1" customFormat="1" ht="24.75" customHeight="1"/>
    <row r="106" s="1" customFormat="1" ht="24.75" customHeight="1"/>
    <row r="107" s="1" customFormat="1" ht="24.75" customHeight="1"/>
    <row r="108" s="1" customFormat="1" ht="24.75" customHeight="1"/>
    <row r="109" s="1" customFormat="1" ht="24.75" customHeight="1"/>
    <row r="110" s="1" customFormat="1" ht="24.75" customHeight="1"/>
    <row r="111" s="1" customFormat="1" ht="24.75" customHeight="1"/>
    <row r="112" s="1" customFormat="1" ht="24.75" customHeight="1"/>
    <row r="113" s="1" customFormat="1" ht="24.75" customHeight="1"/>
    <row r="114" s="1" customFormat="1" ht="24.75" customHeight="1"/>
    <row r="115" s="1" customFormat="1" ht="24.75" customHeight="1"/>
    <row r="116" s="1" customFormat="1" ht="24.75" customHeight="1"/>
    <row r="117" s="1" customFormat="1" ht="24.75" customHeight="1"/>
    <row r="118" s="1" customFormat="1" ht="24.75" customHeight="1"/>
    <row r="119" s="1" customFormat="1" ht="24.75" customHeight="1"/>
    <row r="120" s="1" customFormat="1" ht="24.75" customHeight="1"/>
    <row r="121" s="1" customFormat="1" ht="24.75" customHeight="1"/>
    <row r="122" s="1" customFormat="1" ht="24.75" customHeight="1"/>
    <row r="123" s="1" customFormat="1" ht="24.75" customHeight="1"/>
    <row r="124" s="1" customFormat="1" ht="24.75" customHeight="1"/>
    <row r="125" s="1" customFormat="1" ht="24.75" customHeight="1"/>
    <row r="126" s="1" customFormat="1" ht="24.75" customHeight="1"/>
    <row r="127" s="1" customFormat="1" ht="24.75" customHeight="1"/>
    <row r="128" s="1" customFormat="1" ht="24.75" customHeight="1"/>
    <row r="129" s="1" customFormat="1" ht="24.75" customHeight="1"/>
    <row r="130" s="1" customFormat="1" ht="24.75" customHeight="1"/>
    <row r="131" s="1" customFormat="1" ht="24.75" customHeight="1"/>
    <row r="132" s="1" customFormat="1" ht="24.75" customHeight="1"/>
    <row r="133" s="1" customFormat="1" ht="24.75" customHeight="1"/>
    <row r="134" s="1" customFormat="1" ht="24.75" customHeight="1"/>
    <row r="135" s="1" customFormat="1" ht="24.75" customHeight="1"/>
    <row r="136" s="1" customFormat="1" ht="24.75" customHeight="1"/>
    <row r="137" s="1" customFormat="1" ht="24.75" customHeight="1"/>
    <row r="138" s="1" customFormat="1" ht="24.75" customHeight="1"/>
    <row r="139" s="1" customFormat="1" ht="24.75" customHeight="1"/>
    <row r="140" s="1" customFormat="1" ht="24.75" customHeight="1"/>
    <row r="141" s="1" customFormat="1" ht="24.75" customHeight="1"/>
    <row r="142" s="1" customFormat="1" ht="24.75" customHeight="1"/>
    <row r="143" s="1" customFormat="1" ht="24.75" customHeight="1"/>
    <row r="144" s="1" customFormat="1" ht="24.75" customHeight="1"/>
    <row r="145" s="1" customFormat="1" ht="24.75" customHeight="1"/>
    <row r="146" s="1" customFormat="1" ht="24.75" customHeight="1"/>
    <row r="147" s="1" customFormat="1" ht="24.75" customHeight="1"/>
    <row r="148" s="1" customFormat="1" ht="24.75" customHeight="1"/>
    <row r="149" s="1" customFormat="1" ht="24.75" customHeight="1"/>
    <row r="150" s="1" customFormat="1" ht="24.75" customHeight="1"/>
    <row r="151" s="1" customFormat="1" ht="24.75" customHeight="1"/>
    <row r="152" s="1" customFormat="1" ht="24.75" customHeight="1"/>
    <row r="153" s="1" customFormat="1" ht="24.75" customHeight="1"/>
    <row r="154" s="1" customFormat="1" ht="24.75" customHeight="1"/>
    <row r="155" s="1" customFormat="1" ht="24.75" customHeight="1"/>
    <row r="156" s="1" customFormat="1" ht="24.75" customHeight="1"/>
    <row r="157" s="1" customFormat="1" ht="24.75" customHeight="1"/>
    <row r="158" s="1" customFormat="1" ht="24.75" customHeight="1"/>
    <row r="159" s="1" customFormat="1" ht="24.75" customHeight="1"/>
    <row r="160" s="1" customFormat="1" ht="24.75" customHeight="1"/>
    <row r="161" s="1" customFormat="1" ht="24.75" customHeight="1"/>
    <row r="162" s="1" customFormat="1" ht="24.75" customHeight="1"/>
    <row r="163" s="1" customFormat="1" ht="24.75" customHeight="1"/>
    <row r="164" s="1" customFormat="1" ht="24.75" customHeight="1"/>
    <row r="165" s="1" customFormat="1" ht="24.75" customHeight="1"/>
    <row r="166" s="1" customFormat="1" ht="24.75" customHeight="1"/>
    <row r="167" s="1" customFormat="1" ht="24.75" customHeight="1"/>
    <row r="168" s="1" customFormat="1" ht="24.75" customHeight="1"/>
    <row r="169" s="1" customFormat="1" ht="24.75" customHeight="1"/>
    <row r="170" s="1" customFormat="1" ht="24.75" customHeight="1"/>
    <row r="171" s="1" customFormat="1" ht="24.75" customHeight="1"/>
    <row r="172" s="1" customFormat="1" ht="24.75" customHeight="1"/>
    <row r="173" s="1" customFormat="1" ht="24.75" customHeight="1"/>
    <row r="174" s="1" customFormat="1" ht="24.75" customHeight="1"/>
    <row r="175" s="1" customFormat="1" ht="24.75" customHeight="1"/>
    <row r="176" s="1" customFormat="1" ht="24.75" customHeight="1"/>
    <row r="177" s="1" customFormat="1" ht="24.75" customHeight="1"/>
    <row r="178" s="1" customFormat="1" ht="24.75" customHeight="1"/>
    <row r="179" s="1" customFormat="1" ht="24.75" customHeight="1"/>
    <row r="180" s="1" customFormat="1" ht="24.75" customHeight="1"/>
    <row r="181" s="1" customFormat="1" ht="24.75" customHeight="1"/>
    <row r="182" s="1" customFormat="1" ht="24.75" customHeight="1"/>
    <row r="183" s="1" customFormat="1" ht="24.75" customHeight="1"/>
    <row r="184" s="1" customFormat="1" ht="24.75" customHeight="1"/>
    <row r="185" s="1" customFormat="1" ht="24.75" customHeight="1"/>
    <row r="186" s="1" customFormat="1" ht="24.75" customHeight="1"/>
    <row r="187" s="1" customFormat="1" ht="24.75" customHeight="1"/>
    <row r="188" s="1" customFormat="1" ht="24.75" customHeight="1"/>
    <row r="189" s="1" customFormat="1" ht="24.75" customHeight="1"/>
    <row r="190" s="1" customFormat="1" ht="24.75" customHeight="1"/>
    <row r="191" s="1" customFormat="1" ht="24.75" customHeight="1"/>
    <row r="192" s="1" customFormat="1" ht="24.75" customHeight="1"/>
    <row r="193" s="1" customFormat="1" ht="24.75" customHeight="1"/>
    <row r="194" s="1" customFormat="1" ht="24.75" customHeight="1"/>
    <row r="195" s="1" customFormat="1" ht="24.75" customHeight="1"/>
    <row r="196" s="1" customFormat="1" ht="24.75" customHeight="1"/>
    <row r="197" s="1" customFormat="1" ht="24.75" customHeight="1"/>
    <row r="198" s="1" customFormat="1" ht="24.75" customHeight="1"/>
    <row r="199" s="1" customFormat="1" ht="24.75" customHeight="1"/>
    <row r="200" s="1" customFormat="1" ht="24.75" customHeight="1"/>
    <row r="201" s="1" customFormat="1" ht="24.75" customHeight="1"/>
    <row r="202" s="1" customFormat="1" ht="24.75" customHeight="1"/>
    <row r="203" s="1" customFormat="1" ht="24.75" customHeight="1"/>
    <row r="204" s="1" customFormat="1" ht="24.75" customHeight="1"/>
    <row r="205" s="1" customFormat="1" ht="24.75" customHeight="1"/>
    <row r="206" s="1" customFormat="1" ht="24.75" customHeight="1"/>
    <row r="207" s="1" customFormat="1" ht="24.75" customHeight="1"/>
    <row r="208" s="1" customFormat="1" ht="24.75" customHeight="1"/>
    <row r="209" s="1" customFormat="1" ht="24.75" customHeight="1"/>
    <row r="210" s="1" customFormat="1" ht="24.75" customHeight="1"/>
    <row r="211" s="1" customFormat="1" ht="24.75" customHeight="1"/>
    <row r="212" s="1" customFormat="1" ht="24.75" customHeight="1"/>
    <row r="213" s="1" customFormat="1" ht="24.75" customHeight="1"/>
    <row r="214" s="1" customFormat="1" ht="24.75" customHeight="1"/>
    <row r="215" s="1" customFormat="1" ht="24.75" customHeight="1"/>
    <row r="216" s="1" customFormat="1" ht="24.75" customHeight="1"/>
    <row r="217" s="1" customFormat="1" ht="24.75" customHeight="1"/>
    <row r="218" s="1" customFormat="1" ht="24.75" customHeight="1"/>
    <row r="219" s="1" customFormat="1" ht="24.75" customHeight="1"/>
    <row r="220" s="1" customFormat="1" ht="24.75" customHeight="1"/>
    <row r="221" s="1" customFormat="1" ht="24.75" customHeight="1"/>
    <row r="222" s="1" customFormat="1" ht="24.75" customHeight="1"/>
    <row r="223" s="1" customFormat="1" ht="24.75" customHeight="1"/>
    <row r="224" s="1" customFormat="1" ht="24.75" customHeight="1"/>
    <row r="225" s="1" customFormat="1" ht="24.75" customHeight="1"/>
    <row r="226" s="1" customFormat="1" ht="24.75" customHeight="1"/>
    <row r="227" s="1" customFormat="1" ht="24.75" customHeight="1"/>
    <row r="228" s="1" customFormat="1" ht="24.75" customHeight="1"/>
    <row r="229" s="1" customFormat="1" ht="24.75" customHeight="1"/>
    <row r="230" s="1" customFormat="1" ht="24.75" customHeight="1"/>
    <row r="231" s="1" customFormat="1" ht="24.75" customHeight="1"/>
    <row r="232" s="1" customFormat="1" ht="24.75" customHeight="1"/>
    <row r="233" s="1" customFormat="1" ht="24.75" customHeight="1"/>
    <row r="234" s="1" customFormat="1" ht="24.75" customHeight="1"/>
    <row r="235" s="1" customFormat="1" ht="24.75" customHeight="1"/>
    <row r="236" s="1" customFormat="1" ht="24.75" customHeight="1"/>
    <row r="237" s="1" customFormat="1" ht="24.75" customHeight="1"/>
    <row r="238" s="1" customFormat="1" ht="24.75" customHeight="1"/>
    <row r="239" s="1" customFormat="1" ht="24.75" customHeight="1"/>
    <row r="240" s="1" customFormat="1" ht="24.75" customHeight="1"/>
    <row r="241" s="1" customFormat="1" ht="24.75" customHeight="1"/>
    <row r="242" s="1" customFormat="1" ht="24.75" customHeight="1"/>
    <row r="243" s="1" customFormat="1" ht="24.75" customHeight="1"/>
    <row r="244" s="1" customFormat="1" ht="24.75" customHeight="1"/>
    <row r="245" s="1" customFormat="1" ht="24.75" customHeight="1"/>
    <row r="246" s="1" customFormat="1" ht="24.75" customHeight="1"/>
    <row r="247" s="1" customFormat="1" ht="24.75" customHeight="1"/>
    <row r="248" s="1" customFormat="1" ht="24.75" customHeight="1"/>
    <row r="249" s="1" customFormat="1" ht="24.75" customHeight="1"/>
    <row r="250" s="1" customFormat="1" ht="24.75" customHeight="1"/>
    <row r="251" s="1" customFormat="1" ht="24.75" customHeight="1"/>
    <row r="252" s="1" customFormat="1" ht="24.75" customHeight="1"/>
    <row r="253" s="1" customFormat="1" ht="24.75" customHeight="1"/>
    <row r="254" s="1" customFormat="1" ht="24.75" customHeight="1"/>
    <row r="255" s="1" customFormat="1" ht="24.75" customHeight="1"/>
    <row r="256" s="1" customFormat="1" ht="24.75" customHeight="1"/>
    <row r="257" s="1" customFormat="1" ht="24.75" customHeight="1"/>
    <row r="258" s="1" customFormat="1" ht="24.75" customHeight="1"/>
    <row r="259" s="1" customFormat="1" ht="24.75" customHeight="1"/>
    <row r="260" s="1" customFormat="1" ht="24.75" customHeight="1"/>
    <row r="261" s="1" customFormat="1" ht="24.75" customHeight="1"/>
    <row r="262" s="1" customFormat="1" ht="24.75" customHeight="1"/>
    <row r="263" s="1" customFormat="1" ht="24.75" customHeight="1"/>
    <row r="264" s="1" customFormat="1" ht="24.75" customHeight="1"/>
    <row r="265" s="1" customFormat="1" ht="24.75" customHeight="1"/>
    <row r="266" s="1" customFormat="1" ht="24.75" customHeight="1"/>
    <row r="267" s="1" customFormat="1" ht="24.75" customHeight="1"/>
    <row r="268" s="1" customFormat="1" ht="24.75" customHeight="1"/>
    <row r="269" s="1" customFormat="1" ht="24.75" customHeight="1"/>
    <row r="270" s="1" customFormat="1" ht="24.75" customHeight="1"/>
    <row r="271" s="1" customFormat="1" ht="24.75" customHeight="1"/>
    <row r="272" s="1" customFormat="1" ht="24.75" customHeight="1"/>
    <row r="273" s="1" customFormat="1" ht="24.75" customHeight="1"/>
    <row r="274" s="1" customFormat="1" ht="24.75" customHeight="1"/>
    <row r="275" s="1" customFormat="1" ht="24.75" customHeight="1"/>
    <row r="276" s="1" customFormat="1" ht="24.75" customHeight="1"/>
    <row r="277" s="1" customFormat="1" ht="24.75" customHeight="1"/>
    <row r="278" s="1" customFormat="1" ht="24.75" customHeight="1"/>
    <row r="279" s="1" customFormat="1" ht="24.75" customHeight="1"/>
    <row r="280" s="1" customFormat="1" ht="24.75" customHeight="1"/>
    <row r="281" s="1" customFormat="1" ht="24.75" customHeight="1"/>
    <row r="282" s="1" customFormat="1" ht="24.75" customHeight="1"/>
    <row r="283" s="1" customFormat="1" ht="24.75" customHeight="1"/>
    <row r="284" s="1" customFormat="1" ht="24.75" customHeight="1"/>
    <row r="285" s="1" customFormat="1" ht="24.75" customHeight="1"/>
    <row r="286" s="1" customFormat="1" ht="24.75" customHeight="1"/>
    <row r="287" s="1" customFormat="1" ht="24.75" customHeight="1"/>
    <row r="288" s="1" customFormat="1" ht="24.75" customHeight="1"/>
    <row r="289" s="1" customFormat="1" ht="24.75" customHeight="1"/>
    <row r="290" s="1" customFormat="1" ht="24.75" customHeight="1"/>
    <row r="291" s="1" customFormat="1" ht="24.75" customHeight="1"/>
    <row r="292" s="1" customFormat="1" ht="24.75" customHeight="1"/>
    <row r="293" s="1" customFormat="1" ht="24.75" customHeight="1"/>
    <row r="294" s="1" customFormat="1" ht="24.75" customHeight="1"/>
    <row r="295" s="1" customFormat="1" ht="24.75" customHeight="1"/>
    <row r="296" s="1" customFormat="1" ht="24.75" customHeight="1"/>
    <row r="297" s="1" customFormat="1" ht="24.75" customHeight="1"/>
    <row r="298" s="1" customFormat="1" ht="24.75" customHeight="1"/>
    <row r="299" s="1" customFormat="1" ht="24.75" customHeight="1"/>
    <row r="300" s="1" customFormat="1" ht="24.75" customHeight="1"/>
    <row r="301" s="1" customFormat="1" ht="24.75" customHeight="1"/>
    <row r="302" s="1" customFormat="1" ht="24.75" customHeight="1"/>
    <row r="303" s="1" customFormat="1" ht="24.75" customHeight="1"/>
    <row r="304" s="1" customFormat="1" ht="24.75" customHeight="1"/>
    <row r="305" s="1" customFormat="1" ht="24.75" customHeight="1"/>
    <row r="306" s="1" customFormat="1" ht="24.75" customHeight="1"/>
    <row r="307" s="1" customFormat="1" ht="24.75" customHeight="1"/>
    <row r="308" s="1" customFormat="1" ht="24.75" customHeight="1"/>
    <row r="309" s="1" customFormat="1" ht="24.75" customHeight="1"/>
    <row r="310" s="1" customFormat="1" ht="24.75" customHeight="1"/>
    <row r="311" s="1" customFormat="1" ht="24.75" customHeight="1"/>
    <row r="312" s="1" customFormat="1" ht="24.75" customHeight="1"/>
    <row r="313" s="1" customFormat="1" ht="24.75" customHeight="1"/>
    <row r="314" s="1" customFormat="1" ht="24.75" customHeight="1"/>
    <row r="315" s="1" customFormat="1" ht="24.75" customHeight="1"/>
    <row r="316" s="1" customFormat="1" ht="24.75" customHeight="1"/>
    <row r="317" s="1" customFormat="1" ht="24.75" customHeight="1"/>
    <row r="318" s="1" customFormat="1" ht="24.75" customHeight="1"/>
    <row r="319" s="1" customFormat="1" ht="24.75" customHeight="1"/>
    <row r="320" s="1" customFormat="1" ht="24.75" customHeight="1"/>
    <row r="321" s="1" customFormat="1" ht="24.75" customHeight="1"/>
    <row r="322" s="1" customFormat="1" ht="24.75" customHeight="1"/>
    <row r="323" s="1" customFormat="1" ht="24.75" customHeight="1"/>
    <row r="324" s="1" customFormat="1" ht="24.75" customHeight="1"/>
    <row r="325" s="1" customFormat="1" ht="24.75" customHeight="1"/>
    <row r="326" s="1" customFormat="1" ht="24.75" customHeight="1"/>
    <row r="327" s="1" customFormat="1" ht="24.75" customHeight="1"/>
    <row r="328" s="1" customFormat="1" ht="24.75" customHeight="1"/>
    <row r="329" s="1" customFormat="1" ht="24.75" customHeight="1"/>
    <row r="330" s="1" customFormat="1" ht="24.75" customHeight="1"/>
    <row r="331" s="1" customFormat="1" ht="24.75" customHeight="1"/>
    <row r="332" s="1" customFormat="1" ht="24.75" customHeight="1"/>
    <row r="333" s="1" customFormat="1" ht="24.75" customHeight="1"/>
    <row r="334" s="1" customFormat="1" ht="24.75" customHeight="1"/>
    <row r="335" s="1" customFormat="1" ht="24.75" customHeight="1"/>
    <row r="336" s="1" customFormat="1" ht="24.75" customHeight="1"/>
    <row r="337" s="1" customFormat="1" ht="24.75" customHeight="1"/>
    <row r="338" s="1" customFormat="1" ht="24.75" customHeight="1"/>
    <row r="339" s="1" customFormat="1" ht="24.75" customHeight="1"/>
    <row r="340" s="1" customFormat="1" ht="24.75" customHeight="1"/>
    <row r="341" s="1" customFormat="1" ht="24.75" customHeight="1"/>
    <row r="342" s="1" customFormat="1" ht="24.75" customHeight="1"/>
    <row r="343" s="1" customFormat="1" ht="24.75" customHeight="1"/>
    <row r="344" s="1" customFormat="1" ht="24.75" customHeight="1"/>
    <row r="345" s="1" customFormat="1" ht="24.75" customHeight="1"/>
    <row r="346" s="1" customFormat="1" ht="24.75" customHeight="1"/>
    <row r="347" s="1" customFormat="1" ht="24.75" customHeight="1"/>
    <row r="348" s="1" customFormat="1" ht="24.75" customHeight="1"/>
    <row r="349" s="1" customFormat="1" ht="24.75" customHeight="1"/>
    <row r="350" s="1" customFormat="1" ht="24.75" customHeight="1"/>
    <row r="351" s="1" customFormat="1" ht="24.75" customHeight="1"/>
    <row r="352" s="1" customFormat="1" ht="24.75" customHeight="1"/>
    <row r="353" s="1" customFormat="1" ht="24.75" customHeight="1"/>
    <row r="354" s="1" customFormat="1" ht="24.75" customHeight="1"/>
    <row r="355" s="1" customFormat="1" ht="24.75" customHeight="1"/>
    <row r="356" s="1" customFormat="1" ht="24.75" customHeight="1"/>
    <row r="357" s="1" customFormat="1" ht="24.75" customHeight="1"/>
    <row r="358" s="1" customFormat="1" ht="24.75" customHeight="1"/>
    <row r="359" s="1" customFormat="1" ht="24.75" customHeight="1"/>
    <row r="360" s="1" customFormat="1" ht="24.75" customHeight="1"/>
    <row r="361" s="1" customFormat="1" ht="24.75" customHeight="1"/>
    <row r="362" s="1" customFormat="1" ht="24.75" customHeight="1"/>
    <row r="363" s="1" customFormat="1" ht="24.75" customHeight="1"/>
    <row r="364" s="1" customFormat="1" ht="24.75" customHeight="1"/>
    <row r="365" s="1" customFormat="1" ht="24.75" customHeight="1"/>
    <row r="366" s="1" customFormat="1" ht="24.75" customHeight="1"/>
    <row r="367" s="1" customFormat="1" ht="24.75" customHeight="1"/>
    <row r="368" s="1" customFormat="1" ht="24.75" customHeight="1"/>
    <row r="369" s="1" customFormat="1" ht="24.75" customHeight="1"/>
    <row r="370" s="1" customFormat="1" ht="24.75" customHeight="1"/>
    <row r="371" s="1" customFormat="1" ht="24.75" customHeight="1"/>
    <row r="372" s="1" customFormat="1" ht="24.75" customHeight="1"/>
    <row r="373" s="1" customFormat="1" ht="24.75" customHeight="1"/>
    <row r="374" s="1" customFormat="1" ht="24.75" customHeight="1"/>
    <row r="375" s="1" customFormat="1" ht="24.75" customHeight="1"/>
    <row r="376" s="1" customFormat="1" ht="24.75" customHeight="1"/>
    <row r="377" s="1" customFormat="1" ht="24.75" customHeight="1"/>
    <row r="378" s="1" customFormat="1" ht="24.75" customHeight="1"/>
    <row r="379" s="1" customFormat="1" ht="24.75" customHeight="1"/>
    <row r="380" s="1" customFormat="1" ht="24.75" customHeight="1"/>
    <row r="381" s="1" customFormat="1" ht="24.75" customHeight="1"/>
    <row r="382" s="1" customFormat="1" ht="24.75" customHeight="1"/>
    <row r="383" s="1" customFormat="1" ht="24.75" customHeight="1"/>
    <row r="384" s="1" customFormat="1" ht="24.75" customHeight="1"/>
    <row r="385" s="1" customFormat="1" ht="24.75" customHeight="1"/>
    <row r="386" s="1" customFormat="1" ht="24.75" customHeight="1"/>
    <row r="387" s="1" customFormat="1" ht="24.75" customHeight="1"/>
    <row r="388" s="1" customFormat="1" ht="24.75" customHeight="1"/>
    <row r="389" s="1" customFormat="1" ht="24.75" customHeight="1"/>
    <row r="390" s="1" customFormat="1" ht="24.75" customHeight="1"/>
    <row r="391" s="1" customFormat="1" ht="24.75" customHeight="1"/>
    <row r="392" s="1" customFormat="1" ht="24.75" customHeight="1"/>
    <row r="393" s="1" customFormat="1" ht="24.75" customHeight="1"/>
    <row r="394" s="1" customFormat="1" ht="24.75" customHeight="1"/>
    <row r="395" s="1" customFormat="1" ht="24.75" customHeight="1"/>
    <row r="396" s="1" customFormat="1" ht="24.75" customHeight="1"/>
    <row r="397" s="1" customFormat="1" ht="24.75" customHeight="1"/>
    <row r="398" s="1" customFormat="1" ht="24.75" customHeight="1"/>
    <row r="399" s="1" customFormat="1" ht="24.75" customHeight="1"/>
    <row r="400" s="1" customFormat="1" ht="24.75" customHeight="1"/>
    <row r="401" s="1" customFormat="1" ht="24.75" customHeight="1"/>
    <row r="402" s="1" customFormat="1" ht="24.75" customHeight="1"/>
    <row r="403" s="1" customFormat="1" ht="24.75" customHeight="1"/>
    <row r="404" s="1" customFormat="1" ht="24.75" customHeight="1"/>
    <row r="405" s="1" customFormat="1" ht="24.75" customHeight="1"/>
    <row r="406" s="1" customFormat="1" ht="24.75" customHeight="1"/>
    <row r="407" s="1" customFormat="1" ht="24.75" customHeight="1"/>
    <row r="408" s="1" customFormat="1" ht="24.75" customHeight="1"/>
    <row r="409" s="1" customFormat="1" ht="24.75" customHeight="1"/>
    <row r="410" s="1" customFormat="1" ht="24.75" customHeight="1"/>
    <row r="411" s="1" customFormat="1" ht="24.75" customHeight="1"/>
    <row r="412" s="1" customFormat="1" ht="24.75" customHeight="1"/>
    <row r="413" s="1" customFormat="1" ht="24.75" customHeight="1"/>
    <row r="414" s="1" customFormat="1" ht="24.75" customHeight="1"/>
    <row r="415" s="1" customFormat="1" ht="24.75" customHeight="1"/>
    <row r="416" s="1" customFormat="1" ht="24.75" customHeight="1"/>
    <row r="417" s="1" customFormat="1" ht="24.75" customHeight="1"/>
    <row r="418" s="1" customFormat="1" ht="24.75" customHeight="1"/>
    <row r="419" s="1" customFormat="1" ht="24.75" customHeight="1"/>
    <row r="420" s="1" customFormat="1" ht="24.75" customHeight="1"/>
    <row r="421" s="1" customFormat="1" ht="24.75" customHeight="1"/>
    <row r="422" s="1" customFormat="1" ht="24.75" customHeight="1"/>
    <row r="423" s="1" customFormat="1" ht="24.75" customHeight="1"/>
    <row r="424" s="1" customFormat="1" ht="24.75" customHeight="1"/>
    <row r="425" s="1" customFormat="1" ht="24.75" customHeight="1"/>
    <row r="426" s="1" customFormat="1" ht="24.75" customHeight="1"/>
    <row r="427" s="1" customFormat="1" ht="24.75" customHeight="1"/>
    <row r="428" s="1" customFormat="1" ht="24.75" customHeight="1"/>
    <row r="429" s="1" customFormat="1" ht="24.75" customHeight="1"/>
    <row r="430" s="1" customFormat="1" ht="24.75" customHeight="1"/>
    <row r="431" s="1" customFormat="1" ht="24.75" customHeight="1"/>
    <row r="432" s="1" customFormat="1" ht="24.75" customHeight="1"/>
    <row r="433" s="1" customFormat="1" ht="24.75" customHeight="1"/>
    <row r="434" s="1" customFormat="1" ht="24.75" customHeight="1"/>
    <row r="435" s="1" customFormat="1" ht="24.75" customHeight="1"/>
    <row r="436" s="1" customFormat="1" ht="24.75" customHeight="1"/>
    <row r="437" s="1" customFormat="1" ht="24.75" customHeight="1"/>
    <row r="438" s="1" customFormat="1" ht="24.75" customHeight="1"/>
    <row r="439" s="1" customFormat="1" ht="24.75" customHeight="1"/>
    <row r="440" s="1" customFormat="1" ht="24.75" customHeight="1"/>
    <row r="441" s="1" customFormat="1" ht="24.75" customHeight="1"/>
    <row r="442" s="1" customFormat="1" ht="24.75" customHeight="1"/>
    <row r="443" s="1" customFormat="1" ht="24.75" customHeight="1"/>
    <row r="444" s="1" customFormat="1" ht="24.75" customHeight="1"/>
    <row r="445" s="1" customFormat="1" ht="24.75" customHeight="1"/>
    <row r="446" s="1" customFormat="1" ht="24.75" customHeight="1"/>
    <row r="447" s="1" customFormat="1" ht="24.75" customHeight="1"/>
    <row r="448" s="1" customFormat="1" ht="24.75" customHeight="1"/>
    <row r="449" s="1" customFormat="1" ht="24.75" customHeight="1"/>
    <row r="450" s="1" customFormat="1" ht="24.75" customHeight="1"/>
    <row r="451" s="1" customFormat="1" ht="24.75" customHeight="1"/>
    <row r="452" s="1" customFormat="1" ht="24.75" customHeight="1"/>
    <row r="453" s="1" customFormat="1" ht="24.75" customHeight="1"/>
    <row r="454" s="1" customFormat="1" ht="24.75" customHeight="1"/>
    <row r="455" s="1" customFormat="1" ht="24.75" customHeight="1"/>
    <row r="456" s="1" customFormat="1" ht="24.75" customHeight="1"/>
    <row r="457" s="1" customFormat="1" ht="24.75" customHeight="1"/>
    <row r="458" s="1" customFormat="1" ht="24.75" customHeight="1"/>
    <row r="459" s="1" customFormat="1" ht="24.75" customHeight="1"/>
    <row r="460" s="1" customFormat="1" ht="24.75" customHeight="1"/>
    <row r="461" s="1" customFormat="1" ht="24.75" customHeight="1"/>
    <row r="462" s="1" customFormat="1" ht="24.75" customHeight="1"/>
    <row r="463" s="1" customFormat="1" ht="24.75" customHeight="1"/>
    <row r="464" s="1" customFormat="1" ht="24.75" customHeight="1"/>
    <row r="465" s="1" customFormat="1" ht="24.75" customHeight="1"/>
    <row r="466" s="1" customFormat="1" ht="24.75" customHeight="1"/>
    <row r="467" s="1" customFormat="1" ht="24.75" customHeight="1"/>
    <row r="468" s="1" customFormat="1" ht="24.75" customHeight="1"/>
    <row r="469" s="1" customFormat="1" ht="24.75" customHeight="1"/>
    <row r="470" s="1" customFormat="1" ht="24.75" customHeight="1"/>
    <row r="471" s="1" customFormat="1" ht="24.75" customHeight="1"/>
    <row r="472" s="1" customFormat="1" ht="24.75" customHeight="1"/>
    <row r="473" s="1" customFormat="1" ht="24.75" customHeight="1"/>
    <row r="474" s="1" customFormat="1" ht="24.75" customHeight="1"/>
    <row r="475" s="1" customFormat="1" ht="24.75" customHeight="1"/>
    <row r="476" s="1" customFormat="1" ht="24.75" customHeight="1"/>
    <row r="477" s="1" customFormat="1" ht="24.75" customHeight="1"/>
    <row r="478" s="1" customFormat="1" ht="24.75" customHeight="1"/>
    <row r="479" s="1" customFormat="1" ht="24.75" customHeight="1"/>
    <row r="480" s="1" customFormat="1" ht="24.75" customHeight="1"/>
    <row r="481" s="1" customFormat="1" ht="24.75" customHeight="1"/>
    <row r="482" s="1" customFormat="1" ht="24.75" customHeight="1"/>
    <row r="483" s="1" customFormat="1" ht="24.75" customHeight="1"/>
    <row r="484" s="1" customFormat="1" ht="24.75" customHeight="1"/>
    <row r="485" s="1" customFormat="1" ht="24.75" customHeight="1"/>
    <row r="486" s="1" customFormat="1" ht="24.75" customHeight="1"/>
    <row r="487" s="1" customFormat="1" ht="24.75" customHeight="1"/>
    <row r="488" s="1" customFormat="1" ht="24.75" customHeight="1"/>
    <row r="489" s="1" customFormat="1" ht="24.75" customHeight="1"/>
    <row r="490" s="1" customFormat="1" ht="24.75" customHeight="1"/>
    <row r="491" s="1" customFormat="1" ht="24.75" customHeight="1"/>
    <row r="492" s="1" customFormat="1" ht="24.75" customHeight="1"/>
    <row r="493" s="1" customFormat="1" ht="24.75" customHeight="1"/>
    <row r="494" s="1" customFormat="1" ht="24.75" customHeight="1"/>
    <row r="495" s="1" customFormat="1" ht="24.75" customHeight="1"/>
    <row r="496" s="1" customFormat="1" ht="24.75" customHeight="1"/>
    <row r="497" s="1" customFormat="1" ht="24.75" customHeight="1"/>
    <row r="498" s="1" customFormat="1" ht="24.75" customHeight="1"/>
    <row r="499" s="1" customFormat="1" ht="24.75" customHeight="1"/>
    <row r="500" s="1" customFormat="1" ht="24.75" customHeight="1"/>
    <row r="501" s="1" customFormat="1" ht="24.75" customHeight="1"/>
    <row r="502" s="1" customFormat="1" ht="24.75" customHeight="1"/>
    <row r="503" s="1" customFormat="1" ht="24.75" customHeight="1"/>
    <row r="504" s="1" customFormat="1" ht="24.75" customHeight="1"/>
    <row r="505" s="1" customFormat="1" ht="24.75" customHeight="1"/>
    <row r="506" s="1" customFormat="1" ht="24.75" customHeight="1"/>
    <row r="507" s="1" customFormat="1" ht="24.75" customHeight="1"/>
    <row r="508" s="1" customFormat="1" ht="24.75" customHeight="1"/>
    <row r="509" s="1" customFormat="1" ht="24.75" customHeight="1"/>
    <row r="510" s="1" customFormat="1" ht="24.75" customHeight="1"/>
    <row r="511" s="1" customFormat="1" ht="24.75" customHeight="1"/>
    <row r="512" s="1" customFormat="1" ht="24.75" customHeight="1"/>
    <row r="513" s="1" customFormat="1" ht="24.75" customHeight="1"/>
    <row r="514" s="1" customFormat="1" ht="24.75" customHeight="1"/>
    <row r="515" s="1" customFormat="1" ht="24.75" customHeight="1"/>
    <row r="516" s="1" customFormat="1" ht="24.75" customHeight="1"/>
    <row r="517" s="1" customFormat="1" ht="24.75" customHeight="1"/>
    <row r="518" s="1" customFormat="1" ht="24.75" customHeight="1"/>
    <row r="519" s="1" customFormat="1" ht="24.75" customHeight="1"/>
    <row r="520" s="1" customFormat="1" ht="24.75" customHeight="1"/>
    <row r="521" s="1" customFormat="1" ht="24.75" customHeight="1"/>
    <row r="522" s="1" customFormat="1" ht="24.75" customHeight="1"/>
    <row r="523" s="1" customFormat="1" ht="24.75" customHeight="1"/>
    <row r="524" s="1" customFormat="1" ht="24.75" customHeight="1"/>
    <row r="525" s="1" customFormat="1" ht="24.75" customHeight="1"/>
    <row r="526" s="1" customFormat="1" ht="24.75" customHeight="1"/>
    <row r="527" s="1" customFormat="1" ht="24.75" customHeight="1"/>
    <row r="528" s="1" customFormat="1" ht="24.75" customHeight="1"/>
    <row r="529" s="1" customFormat="1" ht="24.75" customHeight="1"/>
    <row r="530" s="1" customFormat="1" ht="24.75" customHeight="1"/>
    <row r="531" s="1" customFormat="1" ht="24.75" customHeight="1"/>
    <row r="532" s="1" customFormat="1" ht="24.75" customHeight="1"/>
    <row r="533" s="1" customFormat="1" ht="24.75" customHeight="1"/>
    <row r="534" s="1" customFormat="1" ht="24.75" customHeight="1"/>
    <row r="535" s="1" customFormat="1" ht="24.75" customHeight="1"/>
    <row r="536" s="1" customFormat="1" ht="24.75" customHeight="1"/>
    <row r="537" s="1" customFormat="1" ht="24.75" customHeight="1"/>
    <row r="538" s="1" customFormat="1" ht="24.75" customHeight="1"/>
    <row r="539" s="1" customFormat="1" ht="24.75" customHeight="1"/>
    <row r="540" s="1" customFormat="1" ht="24.75" customHeight="1"/>
    <row r="541" s="1" customFormat="1" ht="24.75" customHeight="1"/>
    <row r="542" s="1" customFormat="1" ht="24.75" customHeight="1"/>
    <row r="543" s="1" customFormat="1" ht="24.75" customHeight="1"/>
    <row r="544" s="1" customFormat="1" ht="24.75" customHeight="1"/>
    <row r="545" s="1" customFormat="1" ht="24.75" customHeight="1"/>
    <row r="546" s="1" customFormat="1" ht="24.75" customHeight="1"/>
    <row r="547" s="1" customFormat="1" ht="24.75" customHeight="1"/>
    <row r="548" s="1" customFormat="1" ht="24.75" customHeight="1"/>
    <row r="549" s="1" customFormat="1" ht="24.75" customHeight="1"/>
    <row r="550" s="1" customFormat="1" ht="24.75" customHeight="1"/>
    <row r="551" s="1" customFormat="1" ht="24.75" customHeight="1"/>
    <row r="552" s="1" customFormat="1" ht="24.75" customHeight="1"/>
    <row r="553" s="1" customFormat="1" ht="24.75" customHeight="1"/>
    <row r="554" s="1" customFormat="1" ht="24.75" customHeight="1"/>
    <row r="555" s="1" customFormat="1" ht="24.75" customHeight="1"/>
    <row r="556" s="1" customFormat="1" ht="24.75" customHeight="1"/>
    <row r="557" s="1" customFormat="1" ht="24.75" customHeight="1"/>
    <row r="558" s="1" customFormat="1" ht="24.75" customHeight="1"/>
    <row r="559" s="1" customFormat="1" ht="24.75" customHeight="1"/>
    <row r="560" s="1" customFormat="1" ht="24.75" customHeight="1"/>
    <row r="561" s="1" customFormat="1" ht="24.75" customHeight="1"/>
    <row r="562" s="1" customFormat="1" ht="24.75" customHeight="1"/>
    <row r="563" s="1" customFormat="1" ht="24.75" customHeight="1"/>
    <row r="564" s="1" customFormat="1" ht="24.75" customHeight="1"/>
    <row r="565" s="1" customFormat="1" ht="24.75" customHeight="1"/>
    <row r="566" s="1" customFormat="1" ht="24.75" customHeight="1"/>
    <row r="567" s="1" customFormat="1" ht="24.75" customHeight="1"/>
    <row r="568" s="1" customFormat="1" ht="24.75" customHeight="1"/>
    <row r="569" s="1" customFormat="1" ht="24.75" customHeight="1"/>
    <row r="570" s="1" customFormat="1" ht="24.75" customHeight="1"/>
    <row r="571" s="1" customFormat="1" ht="24.75" customHeight="1"/>
    <row r="572" s="1" customFormat="1" ht="24.75" customHeight="1"/>
    <row r="573" s="1" customFormat="1" ht="24.75" customHeight="1"/>
    <row r="574" s="1" customFormat="1" ht="24.75" customHeight="1"/>
    <row r="575" s="1" customFormat="1" ht="24.75" customHeight="1"/>
    <row r="576" s="1" customFormat="1" ht="24.75" customHeight="1"/>
    <row r="577" s="1" customFormat="1" ht="24.75" customHeight="1"/>
    <row r="578" s="1" customFormat="1" ht="24.75" customHeight="1"/>
    <row r="579" s="1" customFormat="1" ht="24.75" customHeight="1"/>
    <row r="580" s="1" customFormat="1" ht="24.75" customHeight="1"/>
    <row r="581" s="1" customFormat="1" ht="24.75" customHeight="1"/>
    <row r="582" s="1" customFormat="1" ht="24.75" customHeight="1"/>
    <row r="583" s="1" customFormat="1" ht="24.75" customHeight="1"/>
    <row r="584" s="1" customFormat="1" ht="24.75" customHeight="1"/>
    <row r="585" s="1" customFormat="1" ht="24.75" customHeight="1"/>
    <row r="586" s="1" customFormat="1" ht="24.75" customHeight="1"/>
    <row r="587" s="1" customFormat="1" ht="24.75" customHeight="1"/>
    <row r="588" s="1" customFormat="1" ht="24.75" customHeight="1"/>
    <row r="589" s="1" customFormat="1" ht="24.75" customHeight="1"/>
    <row r="590" s="1" customFormat="1" ht="24.75" customHeight="1"/>
    <row r="591" s="1" customFormat="1" ht="24.75" customHeight="1"/>
    <row r="592" s="1" customFormat="1" ht="24.75" customHeight="1"/>
    <row r="593" s="1" customFormat="1" ht="24.75" customHeight="1"/>
    <row r="594" s="1" customFormat="1" ht="24.75" customHeight="1"/>
    <row r="595" s="1" customFormat="1" ht="24.75" customHeight="1"/>
    <row r="596" s="1" customFormat="1" ht="24.75" customHeight="1"/>
    <row r="597" s="1" customFormat="1" ht="24.75" customHeight="1"/>
    <row r="598" s="1" customFormat="1" ht="24.75" customHeight="1"/>
    <row r="599" s="1" customFormat="1" ht="24.75" customHeight="1"/>
    <row r="600" s="1" customFormat="1" ht="24.75" customHeight="1"/>
    <row r="601" s="1" customFormat="1" ht="24.75" customHeight="1"/>
    <row r="602" s="1" customFormat="1" ht="24.75" customHeight="1"/>
    <row r="603" s="1" customFormat="1" ht="24.75" customHeight="1"/>
    <row r="604" s="1" customFormat="1" ht="24.75" customHeight="1"/>
    <row r="605" s="1" customFormat="1" ht="24.75" customHeight="1"/>
    <row r="606" s="1" customFormat="1" ht="24.75" customHeight="1"/>
    <row r="607" s="1" customFormat="1" ht="24.75" customHeight="1"/>
    <row r="608" s="1" customFormat="1" ht="24.75" customHeight="1"/>
    <row r="609" s="1" customFormat="1" ht="24.75" customHeight="1"/>
    <row r="610" s="1" customFormat="1" ht="24.75" customHeight="1"/>
    <row r="611" s="1" customFormat="1" ht="24.75" customHeight="1"/>
    <row r="612" s="1" customFormat="1" ht="24.75" customHeight="1"/>
    <row r="613" s="1" customFormat="1" ht="24.75" customHeight="1"/>
    <row r="614" s="1" customFormat="1" ht="24.75" customHeight="1"/>
    <row r="615" s="1" customFormat="1" ht="24.75" customHeight="1"/>
    <row r="616" s="1" customFormat="1" ht="24.75" customHeight="1"/>
    <row r="617" s="1" customFormat="1" ht="24.75" customHeight="1"/>
    <row r="618" s="1" customFormat="1" ht="24.75" customHeight="1"/>
    <row r="619" s="1" customFormat="1" ht="24.75" customHeight="1"/>
    <row r="620" s="1" customFormat="1" ht="24.75" customHeight="1"/>
    <row r="621" s="1" customFormat="1" ht="24.75" customHeight="1"/>
    <row r="622" s="1" customFormat="1" ht="24.75" customHeight="1"/>
    <row r="623" s="1" customFormat="1" ht="24.75" customHeight="1"/>
    <row r="624" s="1" customFormat="1" ht="24.75" customHeight="1"/>
    <row r="625" s="1" customFormat="1" ht="24.75" customHeight="1"/>
    <row r="626" s="1" customFormat="1" ht="24.75" customHeight="1"/>
    <row r="627" s="1" customFormat="1" ht="24.75" customHeight="1"/>
    <row r="628" s="1" customFormat="1" ht="24.75" customHeight="1"/>
    <row r="629" s="1" customFormat="1" ht="24.75" customHeight="1"/>
    <row r="630" s="1" customFormat="1" ht="24.75" customHeight="1"/>
    <row r="631" s="1" customFormat="1" ht="24.75" customHeight="1"/>
    <row r="632" s="1" customFormat="1" ht="24.75" customHeight="1"/>
    <row r="633" s="1" customFormat="1" ht="24.75" customHeight="1"/>
    <row r="634" s="1" customFormat="1" ht="24.75" customHeight="1"/>
    <row r="635" s="1" customFormat="1" ht="24.75" customHeight="1"/>
    <row r="636" s="1" customFormat="1" ht="24.75" customHeight="1"/>
    <row r="637" s="1" customFormat="1" ht="24.75" customHeight="1"/>
    <row r="638" s="1" customFormat="1" ht="24.75" customHeight="1"/>
    <row r="639" s="1" customFormat="1" ht="24.75" customHeight="1"/>
    <row r="640" s="1" customFormat="1" ht="24.75" customHeight="1"/>
    <row r="641" s="1" customFormat="1" ht="24.75" customHeight="1"/>
    <row r="642" s="1" customFormat="1" ht="24.75" customHeight="1"/>
    <row r="643" s="1" customFormat="1" ht="24.75" customHeight="1"/>
    <row r="644" s="1" customFormat="1" ht="24.75" customHeight="1"/>
    <row r="645" s="1" customFormat="1" ht="24.75" customHeight="1"/>
    <row r="646" s="1" customFormat="1" ht="24.75" customHeight="1"/>
    <row r="647" s="1" customFormat="1" ht="24.75" customHeight="1"/>
    <row r="648" s="1" customFormat="1" ht="24.75" customHeight="1"/>
    <row r="649" s="1" customFormat="1" ht="24.75" customHeight="1"/>
    <row r="650" s="1" customFormat="1" ht="24.75" customHeight="1"/>
    <row r="651" s="1" customFormat="1" ht="24.75" customHeight="1"/>
    <row r="652" s="1" customFormat="1" ht="24.75" customHeight="1"/>
    <row r="653" s="1" customFormat="1" ht="24.75" customHeight="1"/>
    <row r="654" s="1" customFormat="1" ht="24.75" customHeight="1"/>
    <row r="655" s="1" customFormat="1" ht="24.75" customHeight="1"/>
    <row r="656" s="1" customFormat="1" ht="24.75" customHeight="1"/>
    <row r="657" s="1" customFormat="1" ht="24.75" customHeight="1"/>
    <row r="658" s="1" customFormat="1" ht="24.75" customHeight="1"/>
    <row r="659" s="1" customFormat="1" ht="24.75" customHeight="1"/>
    <row r="660" s="1" customFormat="1" ht="24.75" customHeight="1"/>
    <row r="661" s="1" customFormat="1" ht="24.75" customHeight="1"/>
    <row r="662" s="1" customFormat="1" ht="24.75" customHeight="1"/>
    <row r="663" s="1" customFormat="1" ht="24.75" customHeight="1"/>
    <row r="664" s="1" customFormat="1" ht="24.75" customHeight="1"/>
    <row r="665" s="1" customFormat="1" ht="24.75" customHeight="1"/>
    <row r="666" s="1" customFormat="1" ht="24.75" customHeight="1"/>
    <row r="667" s="1" customFormat="1" ht="24.75" customHeight="1"/>
    <row r="668" s="1" customFormat="1" ht="24.75" customHeight="1"/>
    <row r="669" s="1" customFormat="1" ht="24.75" customHeight="1"/>
    <row r="670" s="1" customFormat="1" ht="24.75" customHeight="1"/>
    <row r="671" s="1" customFormat="1" ht="24.75" customHeight="1"/>
    <row r="672" s="1" customFormat="1" ht="24.75" customHeight="1"/>
    <row r="673" s="1" customFormat="1" ht="24.75" customHeight="1"/>
    <row r="674" s="1" customFormat="1" ht="24.75" customHeight="1"/>
    <row r="675" s="1" customFormat="1" ht="24.75" customHeight="1"/>
    <row r="676" s="1" customFormat="1" ht="24.75" customHeight="1"/>
    <row r="677" s="1" customFormat="1" ht="24.75" customHeight="1"/>
    <row r="678" s="1" customFormat="1" ht="24.75" customHeight="1"/>
    <row r="679" s="1" customFormat="1" ht="24.75" customHeight="1"/>
    <row r="680" s="1" customFormat="1" ht="24.75" customHeight="1"/>
    <row r="681" s="1" customFormat="1" ht="24.75" customHeight="1"/>
    <row r="682" s="1" customFormat="1" ht="24.75" customHeight="1"/>
    <row r="683" s="1" customFormat="1" ht="24.75" customHeight="1"/>
    <row r="684" s="1" customFormat="1" ht="24.75" customHeight="1"/>
    <row r="685" s="1" customFormat="1" ht="24.75" customHeight="1"/>
    <row r="686" s="1" customFormat="1" ht="24.75" customHeight="1"/>
    <row r="687" s="1" customFormat="1" ht="24.75" customHeight="1"/>
    <row r="688" s="1" customFormat="1" ht="24.75" customHeight="1"/>
    <row r="689" s="1" customFormat="1" ht="24.75" customHeight="1"/>
    <row r="690" s="1" customFormat="1" ht="24.75" customHeight="1"/>
    <row r="691" s="1" customFormat="1" ht="24.75" customHeight="1"/>
    <row r="692" s="1" customFormat="1" ht="24.75" customHeight="1"/>
    <row r="693" s="1" customFormat="1" ht="24.75" customHeight="1"/>
    <row r="694" s="1" customFormat="1" ht="24.75" customHeight="1"/>
    <row r="695" s="1" customFormat="1" ht="24.75" customHeight="1"/>
    <row r="696" s="1" customFormat="1" ht="24.75" customHeight="1"/>
    <row r="697" s="1" customFormat="1" ht="24.75" customHeight="1"/>
    <row r="698" s="1" customFormat="1" ht="24.75" customHeight="1"/>
    <row r="699" s="1" customFormat="1" ht="24.75" customHeight="1"/>
    <row r="700" s="1" customFormat="1" ht="24.75" customHeight="1"/>
    <row r="701" s="1" customFormat="1" ht="24.75" customHeight="1"/>
    <row r="702" s="1" customFormat="1" ht="24.75" customHeight="1"/>
    <row r="703" s="1" customFormat="1" ht="24.75" customHeight="1"/>
    <row r="704" s="1" customFormat="1" ht="24.75" customHeight="1"/>
    <row r="705" s="1" customFormat="1" ht="24.75" customHeight="1"/>
    <row r="706" s="1" customFormat="1" ht="24.75" customHeight="1"/>
    <row r="707" s="1" customFormat="1" ht="24.75" customHeight="1"/>
    <row r="708" s="1" customFormat="1" ht="24.75" customHeight="1"/>
    <row r="709" s="1" customFormat="1" ht="24.75" customHeight="1"/>
    <row r="710" s="1" customFormat="1" ht="24.75" customHeight="1"/>
    <row r="711" s="1" customFormat="1" ht="24.75" customHeight="1"/>
    <row r="712" s="1" customFormat="1" ht="24.75" customHeight="1"/>
    <row r="713" s="1" customFormat="1" ht="24.75" customHeight="1"/>
    <row r="714" s="1" customFormat="1" ht="24.75" customHeight="1"/>
    <row r="715" s="1" customFormat="1" ht="24.75" customHeight="1"/>
    <row r="716" s="1" customFormat="1" ht="24.75" customHeight="1"/>
    <row r="717" s="1" customFormat="1" ht="24.75" customHeight="1"/>
    <row r="718" s="1" customFormat="1" ht="24.75" customHeight="1"/>
    <row r="719" s="1" customFormat="1" ht="24.75" customHeight="1"/>
    <row r="720" s="1" customFormat="1" ht="24.75" customHeight="1"/>
    <row r="721" s="1" customFormat="1" ht="24.75" customHeight="1"/>
    <row r="722" s="1" customFormat="1" ht="24.75" customHeight="1"/>
    <row r="723" s="1" customFormat="1" ht="24.75" customHeight="1"/>
    <row r="724" s="1" customFormat="1" ht="24.75" customHeight="1"/>
    <row r="725" s="1" customFormat="1" ht="24.75" customHeight="1"/>
    <row r="726" s="1" customFormat="1" ht="24.75" customHeight="1"/>
    <row r="727" s="1" customFormat="1" ht="24.75" customHeight="1"/>
    <row r="728" s="1" customFormat="1" ht="24.75" customHeight="1"/>
    <row r="729" s="1" customFormat="1" ht="24.75" customHeight="1"/>
    <row r="730" s="1" customFormat="1" ht="24.75" customHeight="1"/>
    <row r="731" s="1" customFormat="1" ht="24.75" customHeight="1"/>
    <row r="732" s="1" customFormat="1" ht="24.75" customHeight="1"/>
    <row r="733" s="1" customFormat="1" ht="24.75" customHeight="1"/>
    <row r="734" s="1" customFormat="1" ht="24.75" customHeight="1"/>
    <row r="735" s="1" customFormat="1" ht="24.75" customHeight="1"/>
    <row r="736" s="1" customFormat="1" ht="24.75" customHeight="1"/>
    <row r="737" s="1" customFormat="1" ht="24.75" customHeight="1"/>
    <row r="738" s="1" customFormat="1" ht="24.75" customHeight="1"/>
    <row r="739" s="1" customFormat="1" ht="24.75" customHeight="1"/>
    <row r="740" s="1" customFormat="1" ht="24.75" customHeight="1"/>
    <row r="741" s="1" customFormat="1" ht="24.75" customHeight="1"/>
    <row r="742" s="1" customFormat="1" ht="24.75" customHeight="1"/>
    <row r="743" s="1" customFormat="1" ht="24.75" customHeight="1"/>
    <row r="744" s="1" customFormat="1" ht="24.75" customHeight="1"/>
    <row r="745" s="1" customFormat="1" ht="24.75" customHeight="1"/>
    <row r="746" s="1" customFormat="1" ht="24.75" customHeight="1"/>
    <row r="747" s="1" customFormat="1" ht="24.75" customHeight="1"/>
    <row r="748" s="1" customFormat="1" ht="24.75" customHeight="1"/>
    <row r="749" s="1" customFormat="1" ht="24.75" customHeight="1"/>
    <row r="750" s="1" customFormat="1" ht="24.75" customHeight="1"/>
    <row r="751" s="1" customFormat="1" ht="24.75" customHeight="1"/>
    <row r="752" s="1" customFormat="1" ht="24.75" customHeight="1"/>
    <row r="753" s="1" customFormat="1" ht="24.75" customHeight="1"/>
    <row r="754" s="1" customFormat="1" ht="24.75" customHeight="1"/>
    <row r="755" s="1" customFormat="1" ht="24.75" customHeight="1"/>
    <row r="756" s="1" customFormat="1" ht="24.75" customHeight="1"/>
    <row r="757" s="1" customFormat="1" ht="24.75" customHeight="1"/>
    <row r="758" s="1" customFormat="1" ht="24.75" customHeight="1"/>
    <row r="759" s="1" customFormat="1" ht="24.75" customHeight="1"/>
    <row r="760" s="1" customFormat="1" ht="24.75" customHeight="1"/>
    <row r="761" s="1" customFormat="1" ht="24.75" customHeight="1"/>
    <row r="762" s="1" customFormat="1" ht="24.75" customHeight="1"/>
    <row r="763" s="1" customFormat="1" ht="24.75" customHeight="1"/>
    <row r="764" s="1" customFormat="1" ht="24.75" customHeight="1"/>
    <row r="765" s="1" customFormat="1" ht="24.75" customHeight="1"/>
    <row r="766" s="1" customFormat="1" ht="24.75" customHeight="1"/>
    <row r="767" s="1" customFormat="1" ht="24.75" customHeight="1"/>
    <row r="768" s="1" customFormat="1" ht="24.75" customHeight="1"/>
    <row r="769" s="1" customFormat="1" ht="24.75" customHeight="1"/>
    <row r="770" s="1" customFormat="1" ht="24.75" customHeight="1"/>
    <row r="771" s="1" customFormat="1" ht="24.75" customHeight="1"/>
    <row r="772" s="1" customFormat="1" ht="24.75" customHeight="1"/>
    <row r="773" s="1" customFormat="1" ht="24.75" customHeight="1"/>
    <row r="774" s="1" customFormat="1" ht="24.75" customHeight="1"/>
    <row r="775" s="1" customFormat="1" ht="24.75" customHeight="1"/>
    <row r="776" s="1" customFormat="1" ht="24.75" customHeight="1"/>
    <row r="777" s="1" customFormat="1" ht="24.75" customHeight="1"/>
    <row r="778" s="1" customFormat="1" ht="24.75" customHeight="1"/>
    <row r="779" s="1" customFormat="1" ht="24.75" customHeight="1"/>
    <row r="780" s="1" customFormat="1" ht="24.75" customHeight="1"/>
    <row r="781" s="1" customFormat="1" ht="24.75" customHeight="1"/>
    <row r="782" s="1" customFormat="1" ht="24.75" customHeight="1"/>
    <row r="783" s="1" customFormat="1" ht="24.75" customHeight="1"/>
    <row r="784" s="1" customFormat="1" ht="24.75" customHeight="1"/>
    <row r="785" s="1" customFormat="1" ht="24.75" customHeight="1"/>
    <row r="786" s="1" customFormat="1" ht="24.75" customHeight="1"/>
    <row r="787" s="1" customFormat="1" ht="24.75" customHeight="1"/>
    <row r="788" s="1" customFormat="1" ht="24.75" customHeight="1"/>
    <row r="789" s="1" customFormat="1" ht="24.75" customHeight="1"/>
    <row r="790" s="1" customFormat="1" ht="24.75" customHeight="1"/>
    <row r="791" s="1" customFormat="1" ht="24.75" customHeight="1"/>
    <row r="792" s="1" customFormat="1" ht="24.75" customHeight="1"/>
    <row r="793" s="1" customFormat="1" ht="24.75" customHeight="1"/>
    <row r="794" s="1" customFormat="1" ht="24.75" customHeight="1"/>
    <row r="795" s="1" customFormat="1" ht="24.75" customHeight="1"/>
    <row r="796" s="1" customFormat="1" ht="24.75" customHeight="1"/>
    <row r="797" s="1" customFormat="1" ht="24.75" customHeight="1"/>
    <row r="798" s="1" customFormat="1" ht="24.75" customHeight="1"/>
    <row r="799" s="1" customFormat="1" ht="24.75" customHeight="1"/>
    <row r="800" s="1" customFormat="1" ht="24.75" customHeight="1"/>
    <row r="801" s="1" customFormat="1" ht="24.75" customHeight="1"/>
    <row r="802" s="1" customFormat="1" ht="24.75" customHeight="1"/>
    <row r="803" s="1" customFormat="1" ht="24.75" customHeight="1"/>
    <row r="804" s="1" customFormat="1" ht="24.75" customHeight="1"/>
    <row r="805" s="1" customFormat="1" ht="24.75" customHeight="1"/>
    <row r="806" s="1" customFormat="1" ht="24.75" customHeight="1"/>
    <row r="807" s="1" customFormat="1" ht="24.75" customHeight="1"/>
    <row r="808" s="1" customFormat="1" ht="24.75" customHeight="1"/>
    <row r="809" s="1" customFormat="1" ht="24.75" customHeight="1"/>
    <row r="810" s="1" customFormat="1" ht="24.75" customHeight="1"/>
    <row r="811" s="1" customFormat="1" ht="24.75" customHeight="1"/>
    <row r="812" s="1" customFormat="1" ht="24.75" customHeight="1"/>
    <row r="813" s="1" customFormat="1" ht="24.75" customHeight="1"/>
    <row r="814" s="1" customFormat="1" ht="24.75" customHeight="1"/>
    <row r="815" s="1" customFormat="1" ht="24.75" customHeight="1"/>
    <row r="816" s="1" customFormat="1" ht="24.75" customHeight="1"/>
    <row r="817" s="1" customFormat="1" ht="24.75" customHeight="1"/>
    <row r="818" s="1" customFormat="1" ht="24.75" customHeight="1"/>
    <row r="819" s="1" customFormat="1" ht="24.75" customHeight="1"/>
    <row r="820" s="1" customFormat="1" ht="24.75" customHeight="1"/>
    <row r="821" s="1" customFormat="1" ht="24.75" customHeight="1"/>
    <row r="822" s="1" customFormat="1" ht="24.75" customHeight="1"/>
    <row r="823" s="1" customFormat="1" ht="24.75" customHeight="1"/>
    <row r="824" s="1" customFormat="1" ht="24.75" customHeight="1"/>
    <row r="825" s="1" customFormat="1" ht="24.75" customHeight="1"/>
    <row r="826" s="1" customFormat="1" ht="24.75" customHeight="1"/>
    <row r="827" s="1" customFormat="1" ht="24.75" customHeight="1"/>
    <row r="828" s="1" customFormat="1" ht="24.75" customHeight="1"/>
    <row r="829" s="1" customFormat="1" ht="24.75" customHeight="1"/>
    <row r="830" s="1" customFormat="1" ht="24.75" customHeight="1"/>
    <row r="831" s="1" customFormat="1" ht="24.75" customHeight="1"/>
    <row r="832" s="1" customFormat="1" ht="24.75" customHeight="1"/>
    <row r="833" s="1" customFormat="1" ht="24.75" customHeight="1"/>
    <row r="834" s="1" customFormat="1" ht="24.75" customHeight="1"/>
    <row r="835" s="1" customFormat="1" ht="24.75" customHeight="1"/>
    <row r="836" s="1" customFormat="1" ht="24.75" customHeight="1"/>
    <row r="837" s="1" customFormat="1" ht="24.75" customHeight="1"/>
    <row r="838" s="1" customFormat="1" ht="24.75" customHeight="1"/>
    <row r="839" s="1" customFormat="1" ht="24.75" customHeight="1"/>
    <row r="840" s="1" customFormat="1" ht="24.75" customHeight="1"/>
    <row r="841" s="1" customFormat="1" ht="24.75" customHeight="1"/>
    <row r="842" s="1" customFormat="1" ht="24.75" customHeight="1"/>
    <row r="843" s="1" customFormat="1" ht="24.75" customHeight="1"/>
    <row r="844" s="1" customFormat="1" ht="24.75" customHeight="1"/>
    <row r="845" s="1" customFormat="1" ht="24.75" customHeight="1"/>
    <row r="846" s="1" customFormat="1" ht="24.75" customHeight="1"/>
    <row r="847" s="1" customFormat="1" ht="24.75" customHeight="1"/>
    <row r="848" s="1" customFormat="1" ht="24.75" customHeight="1"/>
    <row r="849" s="1" customFormat="1" ht="24.75" customHeight="1"/>
    <row r="850" s="1" customFormat="1" ht="24.75" customHeight="1"/>
    <row r="851" s="1" customFormat="1" ht="24.75" customHeight="1"/>
    <row r="852" s="1" customFormat="1" ht="24.75" customHeight="1"/>
    <row r="853" s="1" customFormat="1" ht="24.75" customHeight="1"/>
    <row r="854" s="1" customFormat="1" ht="24.75" customHeight="1"/>
    <row r="855" s="1" customFormat="1" ht="24.75" customHeight="1"/>
    <row r="856" s="1" customFormat="1" ht="24.75" customHeight="1"/>
    <row r="857" s="1" customFormat="1" ht="24.75" customHeight="1"/>
    <row r="858" s="1" customFormat="1" ht="24.75" customHeight="1"/>
    <row r="859" s="1" customFormat="1" ht="24.75" customHeight="1"/>
    <row r="860" s="1" customFormat="1" ht="24.75" customHeight="1"/>
    <row r="861" s="1" customFormat="1" ht="24.75" customHeight="1"/>
    <row r="862" s="1" customFormat="1" ht="24.75" customHeight="1"/>
    <row r="863" s="1" customFormat="1" ht="24.75" customHeight="1"/>
    <row r="864" s="1" customFormat="1" ht="24.75" customHeight="1"/>
    <row r="865" s="1" customFormat="1" ht="24.75" customHeight="1"/>
    <row r="866" s="1" customFormat="1" ht="24.75" customHeight="1"/>
    <row r="867" s="1" customFormat="1" ht="24.75" customHeight="1"/>
    <row r="868" s="1" customFormat="1" ht="24.75" customHeight="1"/>
    <row r="869" s="1" customFormat="1" ht="24.75" customHeight="1"/>
    <row r="870" s="1" customFormat="1" ht="24.75" customHeight="1"/>
    <row r="871" s="1" customFormat="1" ht="24.75" customHeight="1"/>
    <row r="872" s="1" customFormat="1" ht="24.75" customHeight="1"/>
    <row r="873" s="1" customFormat="1" ht="24.75" customHeight="1"/>
    <row r="874" s="1" customFormat="1" ht="24.75" customHeight="1"/>
    <row r="875" s="1" customFormat="1" ht="24.75" customHeight="1"/>
    <row r="876" s="1" customFormat="1" ht="24.75" customHeight="1"/>
    <row r="877" s="1" customFormat="1" ht="24.75" customHeight="1"/>
    <row r="878" s="1" customFormat="1" ht="24.75" customHeight="1"/>
    <row r="879" s="1" customFormat="1" ht="24.75" customHeight="1"/>
    <row r="880" s="1" customFormat="1" ht="24.75" customHeight="1"/>
    <row r="881" s="1" customFormat="1" ht="24.75" customHeight="1"/>
    <row r="882" s="1" customFormat="1" ht="24.75" customHeight="1"/>
    <row r="883" s="1" customFormat="1" ht="24.75" customHeight="1"/>
    <row r="884" s="1" customFormat="1" ht="24.75" customHeight="1"/>
    <row r="885" s="1" customFormat="1" ht="24.75" customHeight="1"/>
    <row r="886" s="1" customFormat="1" ht="24.75" customHeight="1"/>
    <row r="887" s="1" customFormat="1" ht="24.75" customHeight="1"/>
    <row r="888" s="1" customFormat="1" ht="24.75" customHeight="1"/>
    <row r="889" s="1" customFormat="1" ht="24.75" customHeight="1"/>
    <row r="890" s="1" customFormat="1" ht="24.75" customHeight="1"/>
    <row r="891" s="1" customFormat="1" ht="24.75" customHeight="1"/>
    <row r="892" s="1" customFormat="1" ht="24.75" customHeight="1"/>
    <row r="893" s="1" customFormat="1" ht="24.75" customHeight="1"/>
    <row r="894" s="1" customFormat="1" ht="24.75" customHeight="1"/>
    <row r="895" s="1" customFormat="1" ht="24.75" customHeight="1"/>
    <row r="896" s="1" customFormat="1" ht="24.75" customHeight="1"/>
    <row r="897" s="1" customFormat="1" ht="24.75" customHeight="1"/>
    <row r="898" s="1" customFormat="1" ht="24.75" customHeight="1"/>
    <row r="899" s="1" customFormat="1" ht="24.75" customHeight="1"/>
    <row r="900" s="1" customFormat="1" ht="24.75" customHeight="1"/>
    <row r="901" s="1" customFormat="1" ht="24.75" customHeight="1"/>
    <row r="902" s="1" customFormat="1" ht="24.75" customHeight="1"/>
    <row r="903" s="1" customFormat="1" ht="24.75" customHeight="1"/>
    <row r="904" s="1" customFormat="1" ht="24.75" customHeight="1"/>
    <row r="905" s="1" customFormat="1" ht="24.75" customHeight="1"/>
    <row r="906" s="1" customFormat="1" ht="24.75" customHeight="1"/>
    <row r="907" s="1" customFormat="1" ht="24.75" customHeight="1"/>
    <row r="908" s="1" customFormat="1" ht="24.75" customHeight="1"/>
    <row r="909" s="1" customFormat="1" ht="24.75" customHeight="1"/>
    <row r="910" s="1" customFormat="1" ht="24.75" customHeight="1"/>
    <row r="911" s="1" customFormat="1" ht="24.75" customHeight="1"/>
    <row r="912" s="1" customFormat="1" ht="24.75" customHeight="1"/>
    <row r="913" s="1" customFormat="1" ht="24.75" customHeight="1"/>
    <row r="914" s="1" customFormat="1" ht="24.75" customHeight="1"/>
    <row r="915" s="1" customFormat="1" ht="24.75" customHeight="1"/>
    <row r="916" s="1" customFormat="1" ht="24.75" customHeight="1"/>
    <row r="917" s="1" customFormat="1" ht="24.75" customHeight="1"/>
    <row r="918" s="1" customFormat="1" ht="24.75" customHeight="1"/>
    <row r="919" s="1" customFormat="1" ht="24.75" customHeight="1"/>
    <row r="920" s="1" customFormat="1" ht="24.75" customHeight="1"/>
    <row r="921" s="1" customFormat="1" ht="24.75" customHeight="1"/>
    <row r="922" s="1" customFormat="1" ht="24.75" customHeight="1"/>
    <row r="923" s="1" customFormat="1" ht="24.75" customHeight="1"/>
    <row r="924" s="1" customFormat="1" ht="24.75" customHeight="1"/>
    <row r="925" s="1" customFormat="1" ht="24.75" customHeight="1"/>
    <row r="926" s="1" customFormat="1" ht="24.75" customHeight="1"/>
    <row r="927" s="1" customFormat="1" ht="24.75" customHeight="1"/>
    <row r="928" s="1" customFormat="1" ht="24.75" customHeight="1"/>
    <row r="929" s="1" customFormat="1" ht="24.75" customHeight="1"/>
    <row r="930" s="1" customFormat="1" ht="24.75" customHeight="1"/>
    <row r="931" s="1" customFormat="1" ht="24.75" customHeight="1"/>
    <row r="932" s="1" customFormat="1" ht="24.75" customHeight="1"/>
    <row r="933" s="1" customFormat="1" ht="24.75" customHeight="1"/>
    <row r="934" s="1" customFormat="1" ht="24.75" customHeight="1"/>
    <row r="935" s="1" customFormat="1" ht="24.75" customHeight="1"/>
    <row r="936" s="1" customFormat="1" ht="24.75" customHeight="1"/>
    <row r="937" s="1" customFormat="1" ht="24.75" customHeight="1"/>
    <row r="938" s="1" customFormat="1" ht="24.75" customHeight="1"/>
    <row r="939" s="1" customFormat="1" ht="24.75" customHeight="1"/>
    <row r="940" s="1" customFormat="1" ht="24.75" customHeight="1"/>
    <row r="941" s="1" customFormat="1" ht="24.75" customHeight="1"/>
    <row r="942" s="1" customFormat="1" ht="24.75" customHeight="1"/>
    <row r="943" s="1" customFormat="1" ht="24.75" customHeight="1"/>
    <row r="944" s="1" customFormat="1" ht="24.75" customHeight="1"/>
    <row r="945" s="1" customFormat="1" ht="24.75" customHeight="1"/>
    <row r="946" s="1" customFormat="1" ht="24.75" customHeight="1"/>
    <row r="947" s="1" customFormat="1" ht="24.75" customHeight="1"/>
    <row r="948" s="1" customFormat="1" ht="24.75" customHeight="1"/>
    <row r="949" s="1" customFormat="1" ht="24.75" customHeight="1"/>
    <row r="950" s="1" customFormat="1" ht="24.75" customHeight="1"/>
    <row r="951" s="1" customFormat="1" ht="24.75" customHeight="1"/>
    <row r="952" s="1" customFormat="1" ht="24.75" customHeight="1"/>
    <row r="953" s="1" customFormat="1" ht="24.75" customHeight="1"/>
    <row r="954" s="1" customFormat="1" ht="24.75" customHeight="1"/>
    <row r="955" s="1" customFormat="1" ht="24.75" customHeight="1"/>
    <row r="956" s="1" customFormat="1" ht="24.75" customHeight="1"/>
    <row r="957" s="1" customFormat="1" ht="24.75" customHeight="1"/>
    <row r="958" s="1" customFormat="1" ht="24.75" customHeight="1"/>
    <row r="959" s="1" customFormat="1" ht="24.75" customHeight="1"/>
    <row r="960" s="1" customFormat="1" ht="24.75" customHeight="1"/>
    <row r="961" s="1" customFormat="1" ht="24.75" customHeight="1"/>
    <row r="962" s="1" customFormat="1" ht="24.75" customHeight="1"/>
    <row r="963" s="1" customFormat="1" ht="24.75" customHeight="1"/>
    <row r="964" s="1" customFormat="1" ht="24.75" customHeight="1"/>
    <row r="965" s="1" customFormat="1" ht="24.75" customHeight="1"/>
    <row r="966" s="1" customFormat="1" ht="24.75" customHeight="1"/>
    <row r="967" s="1" customFormat="1" ht="24.75" customHeight="1"/>
    <row r="968" s="1" customFormat="1" ht="24.75" customHeight="1"/>
    <row r="969" s="1" customFormat="1" ht="24.75" customHeight="1"/>
    <row r="970" s="1" customFormat="1" ht="24.75" customHeight="1"/>
    <row r="971" s="1" customFormat="1" ht="24.75" customHeight="1"/>
    <row r="972" s="1" customFormat="1" ht="24.75" customHeight="1"/>
    <row r="973" s="1" customFormat="1" ht="24.75" customHeight="1"/>
    <row r="974" s="1" customFormat="1" ht="24.75" customHeight="1"/>
    <row r="975" s="1" customFormat="1" ht="24.75" customHeight="1"/>
    <row r="976" s="1" customFormat="1" ht="24.75" customHeight="1"/>
    <row r="977" s="1" customFormat="1" ht="24.75" customHeight="1"/>
    <row r="978" s="1" customFormat="1" ht="24.75" customHeight="1"/>
    <row r="979" s="1" customFormat="1" ht="24.75" customHeight="1"/>
    <row r="980" s="1" customFormat="1" ht="24.75" customHeight="1"/>
    <row r="981" s="1" customFormat="1" ht="24.75" customHeight="1"/>
    <row r="982" s="1" customFormat="1" ht="24.75" customHeight="1"/>
    <row r="983" s="1" customFormat="1" ht="24.75" customHeight="1"/>
    <row r="984" s="1" customFormat="1" ht="24.75" customHeight="1"/>
    <row r="985" s="1" customFormat="1" ht="24.75" customHeight="1"/>
    <row r="986" s="1" customFormat="1" ht="24.75" customHeight="1"/>
    <row r="987" s="1" customFormat="1" ht="24.75" customHeight="1"/>
    <row r="988" s="1" customFormat="1" ht="24.75" customHeight="1"/>
    <row r="989" s="1" customFormat="1" ht="24.75" customHeight="1"/>
    <row r="990" s="1" customFormat="1" ht="24.75" customHeight="1"/>
    <row r="991" s="1" customFormat="1" ht="24.75" customHeight="1"/>
    <row r="992" s="1" customFormat="1" ht="24.75" customHeight="1"/>
    <row r="993" s="1" customFormat="1" ht="24.75" customHeight="1"/>
    <row r="994" s="1" customFormat="1" ht="24.75" customHeight="1"/>
    <row r="995" s="1" customFormat="1" ht="24.75" customHeight="1"/>
    <row r="996" s="1" customFormat="1" ht="24.75" customHeight="1"/>
    <row r="997" s="1" customFormat="1" ht="24.75" customHeight="1"/>
    <row r="998" s="1" customFormat="1" ht="24.75" customHeight="1"/>
    <row r="999" s="1" customFormat="1" ht="24.75" customHeight="1"/>
  </sheetData>
  <mergeCells count="20">
    <mergeCell ref="A1:G1"/>
    <mergeCell ref="A2:G2"/>
    <mergeCell ref="L2:N2"/>
    <mergeCell ref="O2:T2"/>
    <mergeCell ref="U2:V2"/>
    <mergeCell ref="A3:B3"/>
    <mergeCell ref="C3:G3"/>
    <mergeCell ref="A4:B4"/>
    <mergeCell ref="C4:G4"/>
    <mergeCell ref="A5:F5"/>
    <mergeCell ref="A6:G6"/>
    <mergeCell ref="A7:G7"/>
    <mergeCell ref="B9:G9"/>
    <mergeCell ref="B14:G14"/>
    <mergeCell ref="B16:G16"/>
    <mergeCell ref="B18:G18"/>
    <mergeCell ref="B21:G21"/>
    <mergeCell ref="A23:G23"/>
    <mergeCell ref="A24:F24"/>
    <mergeCell ref="A25:G25"/>
  </mergeCells>
  <printOptions horizontalCentered="1"/>
  <pageMargins left="0.236220472440945" right="0.236220472440945" top="0.748031496062992" bottom="0.748031496062992" header="0.31496062992126" footer="0.31496062992126"/>
  <pageSetup paperSize="9" scale="7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14"/>
  <sheetViews>
    <sheetView view="pageBreakPreview" zoomScale="53" zoomScaleNormal="21" topLeftCell="A25" workbookViewId="0">
      <selection activeCell="C8" sqref="A8:P42"/>
    </sheetView>
  </sheetViews>
  <sheetFormatPr defaultColWidth="14.4285714285714" defaultRowHeight="15.75"/>
  <cols>
    <col min="1" max="1" width="12.7142857142857" style="1" customWidth="1"/>
    <col min="2" max="2" width="30.7142857142857" style="1" customWidth="1"/>
    <col min="3" max="3" width="22.8571428571429" style="1" customWidth="1"/>
    <col min="4" max="16" width="19.5714285714286" style="1" customWidth="1"/>
    <col min="17" max="17" width="30.2857142857143" style="1" customWidth="1"/>
    <col min="18" max="18" width="23.2857142857143" style="1" customWidth="1"/>
    <col min="19" max="27" width="9.14285714285714" style="1" customWidth="1"/>
    <col min="28" max="16384" width="14.4285714285714" style="1"/>
  </cols>
  <sheetData>
    <row r="1" ht="119.25" customHeight="1" spans="1:16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95"/>
    </row>
    <row r="2" ht="32.25" customHeight="1" spans="1:23">
      <c r="A2" s="177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96"/>
      <c r="Q2" s="204"/>
      <c r="R2" s="204"/>
      <c r="S2" s="204"/>
      <c r="T2" s="8"/>
      <c r="U2" s="8"/>
      <c r="V2" s="8"/>
      <c r="W2" s="8"/>
    </row>
    <row r="3" ht="12.75" customHeight="1" spans="1:23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97"/>
      <c r="Q3" s="204"/>
      <c r="R3" s="204"/>
      <c r="S3" s="204"/>
      <c r="T3" s="8"/>
      <c r="U3" s="8"/>
      <c r="V3" s="8"/>
      <c r="W3" s="8"/>
    </row>
    <row r="4" ht="40.5" customHeight="1" spans="1:16">
      <c r="A4" s="161" t="s">
        <v>2</v>
      </c>
      <c r="B4" s="161"/>
      <c r="C4" s="181" t="str">
        <f>ORÇ_BASICO!C3</f>
        <v>CONTRATAÇÃO DE CONSULTORIA ESPECIALIZADA EM ELABORAÇÃO DE PROJETOS DE OBRAS E SERVIÇOS DE ENGENHARIA PARA APOIO TÉCNICO A SECRETARIA DE INFRAESTRUTURA MUNICIPIO DE CAMARAGIBE.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98"/>
    </row>
    <row r="5" ht="10.5" customHeight="1" spans="1:16">
      <c r="A5" s="183" t="s">
        <v>60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</row>
    <row r="6" ht="42" customHeight="1" spans="1:16">
      <c r="A6" s="184" t="s">
        <v>61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7" ht="12" customHeight="1" spans="1:16">
      <c r="A7" s="89"/>
      <c r="B7" s="89"/>
      <c r="C7" s="89"/>
      <c r="D7" s="89"/>
      <c r="E7" s="89"/>
      <c r="F7" s="89"/>
      <c r="G7" s="89"/>
      <c r="H7" s="60"/>
      <c r="I7" s="60"/>
      <c r="J7" s="60"/>
      <c r="K7" s="60"/>
      <c r="L7" s="60"/>
      <c r="M7" s="60"/>
      <c r="N7" s="60"/>
      <c r="O7" s="60"/>
      <c r="P7" s="60"/>
    </row>
    <row r="8" ht="42" customHeight="1" spans="1:27">
      <c r="A8" s="185" t="s">
        <v>7</v>
      </c>
      <c r="B8" s="185" t="s">
        <v>62</v>
      </c>
      <c r="C8" s="185" t="s">
        <v>63</v>
      </c>
      <c r="D8" s="185" t="s">
        <v>64</v>
      </c>
      <c r="E8" s="185" t="s">
        <v>65</v>
      </c>
      <c r="F8" s="185" t="s">
        <v>66</v>
      </c>
      <c r="G8" s="185" t="s">
        <v>67</v>
      </c>
      <c r="H8" s="185" t="s">
        <v>68</v>
      </c>
      <c r="I8" s="185" t="s">
        <v>69</v>
      </c>
      <c r="J8" s="185" t="s">
        <v>70</v>
      </c>
      <c r="K8" s="185" t="s">
        <v>71</v>
      </c>
      <c r="L8" s="185" t="s">
        <v>72</v>
      </c>
      <c r="M8" s="185" t="s">
        <v>73</v>
      </c>
      <c r="N8" s="185" t="s">
        <v>74</v>
      </c>
      <c r="O8" s="185" t="s">
        <v>75</v>
      </c>
      <c r="P8" s="185" t="s">
        <v>76</v>
      </c>
      <c r="Q8" s="91"/>
      <c r="R8" s="91">
        <v>1</v>
      </c>
      <c r="S8" s="91"/>
      <c r="T8" s="91"/>
      <c r="U8" s="91"/>
      <c r="V8" s="91"/>
      <c r="W8" s="91"/>
      <c r="X8" s="91"/>
      <c r="Y8" s="91"/>
      <c r="Z8" s="91"/>
      <c r="AA8" s="91"/>
    </row>
    <row r="9" ht="32.25" customHeight="1" spans="1:16">
      <c r="A9" s="76" t="str">
        <f>[1]ORÇ_BASICO!A11</f>
        <v>1.1</v>
      </c>
      <c r="B9" s="162" t="s">
        <v>77</v>
      </c>
      <c r="C9" s="164">
        <f>ORÇ_BASICO!G10</f>
        <v>223835.77</v>
      </c>
      <c r="D9" s="186">
        <v>0.25</v>
      </c>
      <c r="E9" s="186">
        <v>0.25</v>
      </c>
      <c r="F9" s="186">
        <v>0.25</v>
      </c>
      <c r="G9" s="186">
        <v>0.25</v>
      </c>
      <c r="H9" s="95"/>
      <c r="I9" s="95"/>
      <c r="J9" s="95"/>
      <c r="K9" s="95"/>
      <c r="L9" s="95"/>
      <c r="M9" s="95"/>
      <c r="N9" s="95"/>
      <c r="O9" s="95"/>
      <c r="P9" s="199"/>
    </row>
    <row r="10" ht="32.25" customHeight="1" spans="1:18">
      <c r="A10" s="76"/>
      <c r="B10" s="162"/>
      <c r="C10" s="164"/>
      <c r="D10" s="102">
        <f>C9*D9</f>
        <v>55958.9425</v>
      </c>
      <c r="E10" s="102">
        <f>C9*E9</f>
        <v>55958.9425</v>
      </c>
      <c r="F10" s="102">
        <f>C9*F9</f>
        <v>55958.9425</v>
      </c>
      <c r="G10" s="102">
        <f>C9*G9</f>
        <v>55958.9425</v>
      </c>
      <c r="H10" s="95"/>
      <c r="I10" s="95"/>
      <c r="J10" s="95"/>
      <c r="K10" s="95"/>
      <c r="L10" s="95"/>
      <c r="M10" s="95"/>
      <c r="N10" s="95"/>
      <c r="O10" s="95"/>
      <c r="P10" s="199"/>
      <c r="Q10" s="205">
        <f>SUM(D10:P10)</f>
        <v>223835.77</v>
      </c>
      <c r="R10" s="205">
        <f>Q10-C9</f>
        <v>0</v>
      </c>
    </row>
    <row r="11" ht="32.25" customHeight="1" spans="1:18">
      <c r="A11" s="76" t="str">
        <f>[1]ORÇ_BASICO!A12</f>
        <v>1.2</v>
      </c>
      <c r="B11" s="162" t="s">
        <v>78</v>
      </c>
      <c r="C11" s="164">
        <f>ORÇ_BASICO!G11</f>
        <v>160078.93</v>
      </c>
      <c r="D11" s="186">
        <v>0.25</v>
      </c>
      <c r="E11" s="186">
        <v>0.25</v>
      </c>
      <c r="F11" s="186">
        <v>0.25</v>
      </c>
      <c r="G11" s="186">
        <v>0.25</v>
      </c>
      <c r="H11" s="95"/>
      <c r="I11" s="95"/>
      <c r="J11" s="95"/>
      <c r="K11" s="95"/>
      <c r="L11" s="95"/>
      <c r="M11" s="95"/>
      <c r="N11" s="95"/>
      <c r="O11" s="95"/>
      <c r="P11" s="199"/>
      <c r="Q11" s="129">
        <f t="shared" ref="Q11:Q41" si="0">SUM(D11:P11)</f>
        <v>1</v>
      </c>
      <c r="R11" s="129">
        <f t="shared" ref="R11:R41" si="1">Q11-C10</f>
        <v>1</v>
      </c>
    </row>
    <row r="12" ht="32.25" customHeight="1" spans="1:18">
      <c r="A12" s="76"/>
      <c r="B12" s="162"/>
      <c r="C12" s="164"/>
      <c r="D12" s="102">
        <f>C11*D11</f>
        <v>40019.7325</v>
      </c>
      <c r="E12" s="102">
        <f>C11*E11</f>
        <v>40019.7325</v>
      </c>
      <c r="F12" s="102">
        <f>C11*F11</f>
        <v>40019.7325</v>
      </c>
      <c r="G12" s="102">
        <f>C11*G11</f>
        <v>40019.7325</v>
      </c>
      <c r="H12" s="95"/>
      <c r="I12" s="95"/>
      <c r="J12" s="95"/>
      <c r="K12" s="95"/>
      <c r="L12" s="95"/>
      <c r="M12" s="95"/>
      <c r="N12" s="95"/>
      <c r="O12" s="95"/>
      <c r="P12" s="199"/>
      <c r="Q12" s="205">
        <f t="shared" si="0"/>
        <v>160078.93</v>
      </c>
      <c r="R12" s="205">
        <f t="shared" si="1"/>
        <v>0</v>
      </c>
    </row>
    <row r="13" ht="32.25" customHeight="1" spans="1:18">
      <c r="A13" s="76" t="str">
        <f>[1]ORÇ_BASICO!A13</f>
        <v>1.3</v>
      </c>
      <c r="B13" s="162" t="s">
        <v>79</v>
      </c>
      <c r="C13" s="164">
        <f>ORÇ_BASICO!G12</f>
        <v>334768.87</v>
      </c>
      <c r="D13" s="95"/>
      <c r="E13" s="95"/>
      <c r="F13" s="186">
        <v>0.25</v>
      </c>
      <c r="G13" s="186">
        <v>0.25</v>
      </c>
      <c r="H13" s="186">
        <v>0.25</v>
      </c>
      <c r="I13" s="186">
        <v>0.25</v>
      </c>
      <c r="J13" s="95"/>
      <c r="K13" s="95"/>
      <c r="L13" s="95"/>
      <c r="M13" s="95"/>
      <c r="N13" s="95"/>
      <c r="O13" s="95"/>
      <c r="P13" s="199"/>
      <c r="Q13" s="129">
        <f t="shared" si="0"/>
        <v>1</v>
      </c>
      <c r="R13" s="129">
        <f t="shared" si="1"/>
        <v>1</v>
      </c>
    </row>
    <row r="14" ht="32.25" customHeight="1" spans="1:18">
      <c r="A14" s="76"/>
      <c r="B14" s="162"/>
      <c r="C14" s="164"/>
      <c r="D14" s="95"/>
      <c r="E14" s="95"/>
      <c r="F14" s="102">
        <f>C13*F13</f>
        <v>83692.2175</v>
      </c>
      <c r="G14" s="102">
        <f>C13*G13</f>
        <v>83692.2175</v>
      </c>
      <c r="H14" s="102">
        <f>C13*H13</f>
        <v>83692.2175</v>
      </c>
      <c r="I14" s="102">
        <f>C13*I13</f>
        <v>83692.2175</v>
      </c>
      <c r="J14" s="95"/>
      <c r="K14" s="95"/>
      <c r="L14" s="95"/>
      <c r="M14" s="95"/>
      <c r="N14" s="95"/>
      <c r="O14" s="95"/>
      <c r="P14" s="199"/>
      <c r="Q14" s="205">
        <f t="shared" si="0"/>
        <v>334768.87</v>
      </c>
      <c r="R14" s="205">
        <f t="shared" si="1"/>
        <v>0</v>
      </c>
    </row>
    <row r="15" ht="32.25" customHeight="1" spans="1:18">
      <c r="A15" s="76" t="s">
        <v>80</v>
      </c>
      <c r="B15" s="162" t="s">
        <v>81</v>
      </c>
      <c r="C15" s="164">
        <f>ORÇ_BASICO!G13</f>
        <v>144613.33</v>
      </c>
      <c r="D15" s="186">
        <v>0.2</v>
      </c>
      <c r="E15" s="186">
        <v>0.2</v>
      </c>
      <c r="F15" s="186">
        <v>0.2</v>
      </c>
      <c r="G15" s="186">
        <v>0.2</v>
      </c>
      <c r="H15" s="186">
        <v>0.2</v>
      </c>
      <c r="I15" s="95"/>
      <c r="J15" s="95"/>
      <c r="K15" s="95"/>
      <c r="L15" s="95"/>
      <c r="M15" s="95"/>
      <c r="N15" s="95"/>
      <c r="O15" s="95"/>
      <c r="P15" s="199"/>
      <c r="Q15" s="129">
        <f t="shared" si="0"/>
        <v>1</v>
      </c>
      <c r="R15" s="129">
        <f t="shared" si="1"/>
        <v>1</v>
      </c>
    </row>
    <row r="16" ht="32.25" customHeight="1" spans="1:18">
      <c r="A16" s="76"/>
      <c r="B16" s="162"/>
      <c r="C16" s="164"/>
      <c r="D16" s="102">
        <f>C15*D15</f>
        <v>28922.666</v>
      </c>
      <c r="E16" s="102">
        <f>C15*E15</f>
        <v>28922.666</v>
      </c>
      <c r="F16" s="102">
        <f>C15*F15</f>
        <v>28922.666</v>
      </c>
      <c r="G16" s="102">
        <f>C15*G15</f>
        <v>28922.666</v>
      </c>
      <c r="H16" s="102">
        <f>C15*H15</f>
        <v>28922.666</v>
      </c>
      <c r="I16" s="95"/>
      <c r="J16" s="95"/>
      <c r="K16" s="95"/>
      <c r="L16" s="95"/>
      <c r="M16" s="95"/>
      <c r="N16" s="95"/>
      <c r="O16" s="95"/>
      <c r="P16" s="199"/>
      <c r="Q16" s="205">
        <f t="shared" si="0"/>
        <v>144613.33</v>
      </c>
      <c r="R16" s="205">
        <f t="shared" si="1"/>
        <v>0</v>
      </c>
    </row>
    <row r="17" ht="32.25" customHeight="1" spans="1:18">
      <c r="A17" s="76" t="str">
        <f>[1]ORÇ_BASICO!A16</f>
        <v>2.1</v>
      </c>
      <c r="B17" s="162" t="s">
        <v>43</v>
      </c>
      <c r="C17" s="164">
        <f>ORÇ_BASICO!G15</f>
        <v>32605.44</v>
      </c>
      <c r="D17" s="95"/>
      <c r="E17" s="95"/>
      <c r="F17" s="95"/>
      <c r="G17" s="186">
        <v>1</v>
      </c>
      <c r="H17" s="95"/>
      <c r="I17" s="95"/>
      <c r="J17" s="95"/>
      <c r="K17" s="95"/>
      <c r="L17" s="95"/>
      <c r="M17" s="95"/>
      <c r="N17" s="95"/>
      <c r="O17" s="95"/>
      <c r="P17" s="199"/>
      <c r="Q17" s="129">
        <f t="shared" si="0"/>
        <v>1</v>
      </c>
      <c r="R17" s="129">
        <f t="shared" si="1"/>
        <v>1</v>
      </c>
    </row>
    <row r="18" ht="32.25" customHeight="1" spans="1:18">
      <c r="A18" s="76"/>
      <c r="B18" s="162"/>
      <c r="C18" s="164"/>
      <c r="D18" s="95"/>
      <c r="E18" s="95"/>
      <c r="F18" s="95"/>
      <c r="G18" s="102">
        <f>C17*G17</f>
        <v>32605.44</v>
      </c>
      <c r="H18" s="95"/>
      <c r="I18" s="95"/>
      <c r="J18" s="95"/>
      <c r="K18" s="95"/>
      <c r="L18" s="95"/>
      <c r="M18" s="95"/>
      <c r="N18" s="95"/>
      <c r="O18" s="95"/>
      <c r="P18" s="199"/>
      <c r="Q18" s="205">
        <f t="shared" si="0"/>
        <v>32605.44</v>
      </c>
      <c r="R18" s="205">
        <f t="shared" si="1"/>
        <v>0</v>
      </c>
    </row>
    <row r="19" ht="32.25" customHeight="1" spans="1:18">
      <c r="A19" s="76" t="str">
        <f>[1]ORÇ_BASICO!A18</f>
        <v>3.1</v>
      </c>
      <c r="B19" s="162" t="s">
        <v>82</v>
      </c>
      <c r="C19" s="164">
        <f>ORÇ_BASICO!G17</f>
        <v>548855.82</v>
      </c>
      <c r="D19" s="187">
        <v>0.1666666666667</v>
      </c>
      <c r="E19" s="187">
        <v>0.1666666666667</v>
      </c>
      <c r="F19" s="187">
        <v>0.1666666666667</v>
      </c>
      <c r="G19" s="187">
        <v>0.1666666666667</v>
      </c>
      <c r="H19" s="187">
        <v>0.1666666666667</v>
      </c>
      <c r="I19" s="187">
        <v>0.1666666666667</v>
      </c>
      <c r="J19" s="200"/>
      <c r="K19" s="95"/>
      <c r="L19" s="95"/>
      <c r="M19" s="95"/>
      <c r="N19" s="95"/>
      <c r="O19" s="95"/>
      <c r="P19" s="199"/>
      <c r="Q19" s="129">
        <f t="shared" si="0"/>
        <v>1.0000000000002</v>
      </c>
      <c r="R19" s="129">
        <f t="shared" si="1"/>
        <v>1.0000000000002</v>
      </c>
    </row>
    <row r="20" ht="32.25" customHeight="1" spans="1:18">
      <c r="A20" s="76"/>
      <c r="B20" s="162"/>
      <c r="C20" s="164"/>
      <c r="D20" s="102">
        <f>C19*D19</f>
        <v>91475.9700000183</v>
      </c>
      <c r="E20" s="102">
        <f>C19*E19</f>
        <v>91475.9700000183</v>
      </c>
      <c r="F20" s="102">
        <f>C19*F19</f>
        <v>91475.9700000183</v>
      </c>
      <c r="G20" s="102">
        <f>C19*G19</f>
        <v>91475.9700000183</v>
      </c>
      <c r="H20" s="102">
        <f>C19*H19</f>
        <v>91475.9700000183</v>
      </c>
      <c r="I20" s="102">
        <f>C19*I19</f>
        <v>91475.9700000183</v>
      </c>
      <c r="J20" s="95"/>
      <c r="K20" s="95"/>
      <c r="L20" s="95"/>
      <c r="M20" s="95"/>
      <c r="N20" s="95"/>
      <c r="O20" s="95"/>
      <c r="P20" s="199"/>
      <c r="Q20" s="205">
        <f t="shared" si="0"/>
        <v>548855.82000011</v>
      </c>
      <c r="R20" s="205">
        <f t="shared" si="1"/>
        <v>1.09663233160973e-7</v>
      </c>
    </row>
    <row r="21" ht="32.25" customHeight="1" spans="1:18">
      <c r="A21" s="76" t="str">
        <f>[1]ORÇ_BASICO!A20</f>
        <v>4.1</v>
      </c>
      <c r="B21" s="162" t="s">
        <v>83</v>
      </c>
      <c r="C21" s="164">
        <f>ORÇ_BASICO!G19</f>
        <v>226568.01</v>
      </c>
      <c r="D21" s="188">
        <v>0.08333333333333</v>
      </c>
      <c r="E21" s="188">
        <v>0.08333333333333</v>
      </c>
      <c r="F21" s="188">
        <v>0.08333333333333</v>
      </c>
      <c r="G21" s="188">
        <v>0.08333333333333</v>
      </c>
      <c r="H21" s="188">
        <v>0.08333333333333</v>
      </c>
      <c r="I21" s="188">
        <v>0.08333333333333</v>
      </c>
      <c r="J21" s="188">
        <v>0.08333333333333</v>
      </c>
      <c r="K21" s="188">
        <v>0.08333333333333</v>
      </c>
      <c r="L21" s="188">
        <v>0.08333333333333</v>
      </c>
      <c r="M21" s="188">
        <v>0.08333333333333</v>
      </c>
      <c r="N21" s="188">
        <v>0.08333333333333</v>
      </c>
      <c r="O21" s="188">
        <v>0.08333333333334</v>
      </c>
      <c r="P21" s="201"/>
      <c r="Q21" s="129">
        <f t="shared" si="0"/>
        <v>0.99999999999997</v>
      </c>
      <c r="R21" s="129">
        <f t="shared" si="1"/>
        <v>0.99999999999997</v>
      </c>
    </row>
    <row r="22" ht="32.25" customHeight="1" spans="1:18">
      <c r="A22" s="76"/>
      <c r="B22" s="162"/>
      <c r="C22" s="164"/>
      <c r="D22" s="189">
        <f>C21*D21</f>
        <v>18880.6674999992</v>
      </c>
      <c r="E22" s="189">
        <f>C21*E21</f>
        <v>18880.6674999992</v>
      </c>
      <c r="F22" s="189">
        <f>C21*F21</f>
        <v>18880.6674999992</v>
      </c>
      <c r="G22" s="189">
        <f>C21*G21</f>
        <v>18880.6674999992</v>
      </c>
      <c r="H22" s="189">
        <f>C21*H21</f>
        <v>18880.6674999992</v>
      </c>
      <c r="I22" s="189">
        <f>C21*I21</f>
        <v>18880.6674999992</v>
      </c>
      <c r="J22" s="189">
        <f>C21*J21</f>
        <v>18880.6674999992</v>
      </c>
      <c r="K22" s="189">
        <f>C21*K21</f>
        <v>18880.6674999992</v>
      </c>
      <c r="L22" s="189">
        <f>C21*L21</f>
        <v>18880.6674999992</v>
      </c>
      <c r="M22" s="189">
        <f>C21*M21</f>
        <v>18880.6674999992</v>
      </c>
      <c r="N22" s="189">
        <f>C21*N21</f>
        <v>18880.6674999992</v>
      </c>
      <c r="O22" s="189">
        <f>C21*O21</f>
        <v>18880.6675000015</v>
      </c>
      <c r="P22" s="199"/>
      <c r="Q22" s="205">
        <f t="shared" si="0"/>
        <v>226568.009999993</v>
      </c>
      <c r="R22" s="205">
        <f t="shared" si="1"/>
        <v>-6.72298483550549e-9</v>
      </c>
    </row>
    <row r="23" ht="32.25" customHeight="1" spans="1:18">
      <c r="A23" s="76" t="s">
        <v>84</v>
      </c>
      <c r="B23" s="162" t="s">
        <v>85</v>
      </c>
      <c r="C23" s="164">
        <f>ORÇ_BASICO!G20/2</f>
        <v>456766.585</v>
      </c>
      <c r="D23" s="188">
        <v>0.08333333333333</v>
      </c>
      <c r="E23" s="188">
        <v>0.08333333333333</v>
      </c>
      <c r="F23" s="188">
        <v>0.08333333333333</v>
      </c>
      <c r="G23" s="188">
        <v>0.08333333333333</v>
      </c>
      <c r="H23" s="188">
        <v>0.08333333333333</v>
      </c>
      <c r="I23" s="188">
        <v>0.08333333333333</v>
      </c>
      <c r="J23" s="188">
        <v>0.08333333333333</v>
      </c>
      <c r="K23" s="188">
        <v>0.08333333333333</v>
      </c>
      <c r="L23" s="188">
        <v>0.08333333333333</v>
      </c>
      <c r="M23" s="188">
        <v>0.08333333333333</v>
      </c>
      <c r="N23" s="188">
        <v>0.08333333333333</v>
      </c>
      <c r="O23" s="188">
        <v>0.08333333333333</v>
      </c>
      <c r="P23" s="199"/>
      <c r="Q23" s="129">
        <f t="shared" si="0"/>
        <v>0.99999999999996</v>
      </c>
      <c r="R23" s="129">
        <f t="shared" si="1"/>
        <v>0.99999999999996</v>
      </c>
    </row>
    <row r="24" ht="32.25" customHeight="1" spans="1:18">
      <c r="A24" s="76"/>
      <c r="B24" s="162"/>
      <c r="C24" s="164"/>
      <c r="D24" s="102">
        <f>C23*D23</f>
        <v>38063.8820833318</v>
      </c>
      <c r="E24" s="102">
        <f>C23*E23</f>
        <v>38063.8820833318</v>
      </c>
      <c r="F24" s="102">
        <f>C23*F23</f>
        <v>38063.8820833318</v>
      </c>
      <c r="G24" s="102">
        <f>C23*G23</f>
        <v>38063.8820833318</v>
      </c>
      <c r="H24" s="102">
        <f>C23*H23</f>
        <v>38063.8820833318</v>
      </c>
      <c r="I24" s="102">
        <f>C23*I23</f>
        <v>38063.8820833318</v>
      </c>
      <c r="J24" s="102">
        <f>C23*J23</f>
        <v>38063.8820833318</v>
      </c>
      <c r="K24" s="102">
        <f>C23*K23</f>
        <v>38063.8820833318</v>
      </c>
      <c r="L24" s="102">
        <f>C23*L23</f>
        <v>38063.8820833318</v>
      </c>
      <c r="M24" s="102">
        <f>C23*M23</f>
        <v>38063.8820833318</v>
      </c>
      <c r="N24" s="102">
        <f>C23*N23</f>
        <v>38063.8820833318</v>
      </c>
      <c r="O24" s="102">
        <f>C23*O23</f>
        <v>38063.8820833318</v>
      </c>
      <c r="P24" s="199"/>
      <c r="Q24" s="205">
        <f t="shared" si="0"/>
        <v>456766.584999982</v>
      </c>
      <c r="R24" s="205">
        <f t="shared" si="1"/>
        <v>-1.82772055268288e-8</v>
      </c>
    </row>
    <row r="25" ht="32.25" customHeight="1" spans="1:18">
      <c r="A25" s="76" t="str">
        <f>[1]ORÇ_BASICO!A23</f>
        <v>5.1</v>
      </c>
      <c r="B25" s="162" t="s">
        <v>86</v>
      </c>
      <c r="C25" s="164">
        <f>ORÇ_BASICO!G22</f>
        <v>72845.26</v>
      </c>
      <c r="D25" s="95"/>
      <c r="E25" s="95"/>
      <c r="F25" s="95"/>
      <c r="G25" s="95"/>
      <c r="H25" s="187">
        <v>0.5</v>
      </c>
      <c r="I25" s="187">
        <v>0.5</v>
      </c>
      <c r="J25" s="95"/>
      <c r="K25" s="95"/>
      <c r="L25" s="95"/>
      <c r="M25" s="95"/>
      <c r="N25" s="95"/>
      <c r="O25" s="95"/>
      <c r="P25" s="199"/>
      <c r="Q25" s="129">
        <f t="shared" si="0"/>
        <v>1</v>
      </c>
      <c r="R25" s="129">
        <f t="shared" si="1"/>
        <v>1</v>
      </c>
    </row>
    <row r="26" ht="32.25" customHeight="1" spans="1:18">
      <c r="A26" s="76"/>
      <c r="B26" s="162"/>
      <c r="C26" s="164"/>
      <c r="D26" s="95"/>
      <c r="E26" s="95"/>
      <c r="F26" s="95"/>
      <c r="G26" s="95"/>
      <c r="H26" s="102">
        <f>C25*H25</f>
        <v>36422.63</v>
      </c>
      <c r="I26" s="102">
        <f>C25*I25</f>
        <v>36422.63</v>
      </c>
      <c r="J26" s="95"/>
      <c r="K26" s="95"/>
      <c r="L26" s="95"/>
      <c r="M26" s="95"/>
      <c r="N26" s="95"/>
      <c r="O26" s="95"/>
      <c r="P26" s="199"/>
      <c r="Q26" s="205">
        <f t="shared" si="0"/>
        <v>72845.26</v>
      </c>
      <c r="R26" s="205">
        <f t="shared" si="1"/>
        <v>0</v>
      </c>
    </row>
    <row r="27" ht="16.5" customHeight="1" spans="1:18">
      <c r="A27" s="190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9"/>
      <c r="Q27" s="129">
        <f t="shared" si="0"/>
        <v>0</v>
      </c>
      <c r="R27" s="129">
        <f t="shared" si="1"/>
        <v>0</v>
      </c>
    </row>
    <row r="28" ht="32.25" customHeight="1" spans="1:18">
      <c r="A28" s="191" t="s">
        <v>87</v>
      </c>
      <c r="B28" s="191"/>
      <c r="C28" s="191"/>
      <c r="D28" s="92">
        <f>SUM(D9:D26)</f>
        <v>273322.893916683</v>
      </c>
      <c r="E28" s="92">
        <f>SUM(E9:E26)</f>
        <v>273322.893916683</v>
      </c>
      <c r="F28" s="92">
        <f>SUM(F9:F26)</f>
        <v>357015.361416683</v>
      </c>
      <c r="G28" s="92">
        <f>SUM(G9:G26)</f>
        <v>389621.801416683</v>
      </c>
      <c r="H28" s="92">
        <f>SUM(H9:H26)</f>
        <v>297459.316416683</v>
      </c>
      <c r="I28" s="92">
        <f t="shared" ref="I28:O28" si="2">SUM(I9:I26)</f>
        <v>268536.450416683</v>
      </c>
      <c r="J28" s="92">
        <f t="shared" si="2"/>
        <v>56944.7162499977</v>
      </c>
      <c r="K28" s="92">
        <f t="shared" si="2"/>
        <v>56944.7162499977</v>
      </c>
      <c r="L28" s="92">
        <f t="shared" si="2"/>
        <v>56944.7162499977</v>
      </c>
      <c r="M28" s="92">
        <f t="shared" si="2"/>
        <v>56944.7162499977</v>
      </c>
      <c r="N28" s="92">
        <f t="shared" si="2"/>
        <v>56944.7162499977</v>
      </c>
      <c r="O28" s="92">
        <f t="shared" si="2"/>
        <v>56944.71625</v>
      </c>
      <c r="P28" s="92">
        <f>SUM(D28:O28)</f>
        <v>2200947.01500008</v>
      </c>
      <c r="Q28" s="129">
        <f t="shared" si="0"/>
        <v>4401894.03000017</v>
      </c>
      <c r="R28" s="129">
        <f t="shared" si="1"/>
        <v>4401894.03000017</v>
      </c>
    </row>
    <row r="29" ht="32.25" customHeight="1" spans="1:18">
      <c r="A29" s="191" t="s">
        <v>88</v>
      </c>
      <c r="B29" s="191"/>
      <c r="C29" s="191"/>
      <c r="D29" s="92">
        <f>D28</f>
        <v>273322.893916683</v>
      </c>
      <c r="E29" s="92">
        <f>D29+E28</f>
        <v>546645.787833365</v>
      </c>
      <c r="F29" s="92">
        <f t="shared" ref="F29:O29" si="3">E29+F28</f>
        <v>903661.149250048</v>
      </c>
      <c r="G29" s="92">
        <f t="shared" si="3"/>
        <v>1293282.95066673</v>
      </c>
      <c r="H29" s="92">
        <f t="shared" si="3"/>
        <v>1590742.26708341</v>
      </c>
      <c r="I29" s="92">
        <f t="shared" si="3"/>
        <v>1859278.7175001</v>
      </c>
      <c r="J29" s="92">
        <f t="shared" si="3"/>
        <v>1916223.43375009</v>
      </c>
      <c r="K29" s="92">
        <f t="shared" si="3"/>
        <v>1973168.15000009</v>
      </c>
      <c r="L29" s="92">
        <f t="shared" si="3"/>
        <v>2030112.86625009</v>
      </c>
      <c r="M29" s="92">
        <f t="shared" si="3"/>
        <v>2087057.58250009</v>
      </c>
      <c r="N29" s="92">
        <f t="shared" si="3"/>
        <v>2144002.29875008</v>
      </c>
      <c r="O29" s="92">
        <f t="shared" si="3"/>
        <v>2200947.01500008</v>
      </c>
      <c r="P29" s="60"/>
      <c r="Q29" s="129">
        <f t="shared" si="0"/>
        <v>18818445.1125009</v>
      </c>
      <c r="R29" s="129">
        <f t="shared" si="1"/>
        <v>18818445.1125009</v>
      </c>
    </row>
    <row r="30" ht="32.25" customHeight="1" spans="1:18">
      <c r="A30" s="191" t="s">
        <v>89</v>
      </c>
      <c r="B30" s="191"/>
      <c r="C30" s="191"/>
      <c r="D30" s="81">
        <f>D28/M41</f>
        <v>0.102841713077022</v>
      </c>
      <c r="E30" s="81">
        <f>E28/M41</f>
        <v>0.102841713077022</v>
      </c>
      <c r="F30" s="81">
        <f>F28/M41</f>
        <v>0.134332220900954</v>
      </c>
      <c r="G30" s="81">
        <f>G28/M41</f>
        <v>0.146600868063623</v>
      </c>
      <c r="H30" s="81">
        <f>H28/M41</f>
        <v>0.111923392997357</v>
      </c>
      <c r="I30" s="81">
        <f>I28/M41</f>
        <v>0.101040744113053</v>
      </c>
      <c r="J30" s="81">
        <f>J28/M41</f>
        <v>0.0214262774914856</v>
      </c>
      <c r="K30" s="81">
        <f>K28/M41</f>
        <v>0.0214262774914856</v>
      </c>
      <c r="L30" s="81">
        <f>L28/M41</f>
        <v>0.0214262774914856</v>
      </c>
      <c r="M30" s="81">
        <f>M28/M41</f>
        <v>0.0214262774914856</v>
      </c>
      <c r="N30" s="81">
        <f>N28/M41</f>
        <v>0.0214262774914856</v>
      </c>
      <c r="O30" s="81">
        <f>O28/M41</f>
        <v>0.0214262774914864</v>
      </c>
      <c r="P30" s="200">
        <f>SUM(D30:O30)</f>
        <v>0.828138317177946</v>
      </c>
      <c r="Q30" s="129">
        <f t="shared" si="0"/>
        <v>1.65627663435589</v>
      </c>
      <c r="R30" s="129">
        <f t="shared" si="1"/>
        <v>1.65627663435589</v>
      </c>
    </row>
    <row r="31" ht="32.25" customHeight="1" spans="1:18">
      <c r="A31" s="191" t="s">
        <v>90</v>
      </c>
      <c r="B31" s="191"/>
      <c r="C31" s="191"/>
      <c r="D31" s="81">
        <f>D30</f>
        <v>0.102841713077022</v>
      </c>
      <c r="E31" s="81">
        <f>D31+E30</f>
        <v>0.205683426154045</v>
      </c>
      <c r="F31" s="81">
        <f>E31+F30</f>
        <v>0.340015647054999</v>
      </c>
      <c r="G31" s="81">
        <f>F31+G30</f>
        <v>0.486616515118622</v>
      </c>
      <c r="H31" s="81">
        <f t="shared" ref="H31:O31" si="4">G31+H30</f>
        <v>0.598539908115979</v>
      </c>
      <c r="I31" s="81">
        <f t="shared" si="4"/>
        <v>0.699580652229031</v>
      </c>
      <c r="J31" s="81">
        <f t="shared" si="4"/>
        <v>0.721006929720517</v>
      </c>
      <c r="K31" s="81">
        <f t="shared" si="4"/>
        <v>0.742433207212002</v>
      </c>
      <c r="L31" s="81">
        <f t="shared" si="4"/>
        <v>0.763859484703488</v>
      </c>
      <c r="M31" s="81">
        <f t="shared" si="4"/>
        <v>0.785285762194974</v>
      </c>
      <c r="N31" s="81">
        <f t="shared" si="4"/>
        <v>0.806712039686459</v>
      </c>
      <c r="O31" s="81">
        <f t="shared" si="4"/>
        <v>0.828138317177946</v>
      </c>
      <c r="P31" s="60"/>
      <c r="Q31" s="129">
        <f t="shared" si="0"/>
        <v>7.08071360244508</v>
      </c>
      <c r="R31" s="129">
        <f t="shared" si="1"/>
        <v>7.08071360244508</v>
      </c>
    </row>
    <row r="32" ht="32.25" customHeight="1" spans="1:18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9"/>
      <c r="Q32" s="129">
        <f t="shared" si="0"/>
        <v>0</v>
      </c>
      <c r="R32" s="129">
        <f t="shared" si="1"/>
        <v>0</v>
      </c>
    </row>
    <row r="33" ht="43.5" customHeight="1" spans="1:18">
      <c r="A33" s="185" t="s">
        <v>7</v>
      </c>
      <c r="B33" s="185" t="s">
        <v>62</v>
      </c>
      <c r="C33" s="185" t="s">
        <v>63</v>
      </c>
      <c r="D33" s="185" t="s">
        <v>91</v>
      </c>
      <c r="E33" s="185" t="s">
        <v>92</v>
      </c>
      <c r="F33" s="185" t="s">
        <v>93</v>
      </c>
      <c r="G33" s="185" t="s">
        <v>94</v>
      </c>
      <c r="H33" s="185" t="s">
        <v>95</v>
      </c>
      <c r="I33" s="185" t="s">
        <v>96</v>
      </c>
      <c r="J33" s="185" t="s">
        <v>97</v>
      </c>
      <c r="K33" s="185" t="s">
        <v>98</v>
      </c>
      <c r="L33" s="185" t="s">
        <v>99</v>
      </c>
      <c r="M33" s="185" t="s">
        <v>100</v>
      </c>
      <c r="N33" s="185" t="s">
        <v>101</v>
      </c>
      <c r="O33" s="185" t="s">
        <v>102</v>
      </c>
      <c r="P33" s="185" t="s">
        <v>76</v>
      </c>
      <c r="Q33" s="129">
        <f t="shared" si="0"/>
        <v>0</v>
      </c>
      <c r="R33" s="129">
        <f t="shared" si="1"/>
        <v>0</v>
      </c>
    </row>
    <row r="34" ht="32.25" customHeight="1" spans="1:18">
      <c r="A34" s="76" t="s">
        <v>84</v>
      </c>
      <c r="B34" s="162" t="s">
        <v>85</v>
      </c>
      <c r="C34" s="164">
        <f>ORÇ_BASICO!G20/2</f>
        <v>456766.585</v>
      </c>
      <c r="D34" s="188">
        <v>0.08333333333333</v>
      </c>
      <c r="E34" s="188">
        <v>0.08333333333333</v>
      </c>
      <c r="F34" s="188">
        <v>0.08333333333333</v>
      </c>
      <c r="G34" s="188">
        <v>0.08333333333333</v>
      </c>
      <c r="H34" s="188">
        <v>0.08333333333333</v>
      </c>
      <c r="I34" s="188">
        <v>0.08333333333333</v>
      </c>
      <c r="J34" s="188">
        <v>0.08333333333333</v>
      </c>
      <c r="K34" s="188">
        <v>0.08333333333333</v>
      </c>
      <c r="L34" s="188">
        <v>0.08333333333333</v>
      </c>
      <c r="M34" s="188">
        <v>0.08333333333333</v>
      </c>
      <c r="N34" s="188">
        <v>0.08333333333333</v>
      </c>
      <c r="O34" s="188">
        <v>0.08333333333333</v>
      </c>
      <c r="P34" s="60"/>
      <c r="Q34" s="129">
        <f t="shared" si="0"/>
        <v>0.99999999999996</v>
      </c>
      <c r="R34" s="129" t="e">
        <f t="shared" si="1"/>
        <v>#VALUE!</v>
      </c>
    </row>
    <row r="35" ht="32.25" customHeight="1" spans="1:18">
      <c r="A35" s="76"/>
      <c r="B35" s="162"/>
      <c r="C35" s="164"/>
      <c r="D35" s="192">
        <f>C34*D34</f>
        <v>38063.8820833318</v>
      </c>
      <c r="E35" s="192">
        <f>C34*E34</f>
        <v>38063.8820833318</v>
      </c>
      <c r="F35" s="192">
        <f>C34*F34</f>
        <v>38063.8820833318</v>
      </c>
      <c r="G35" s="192">
        <f>C34*G34</f>
        <v>38063.8820833318</v>
      </c>
      <c r="H35" s="192">
        <f>C34*H34</f>
        <v>38063.8820833318</v>
      </c>
      <c r="I35" s="192">
        <f>C34*I34</f>
        <v>38063.8820833318</v>
      </c>
      <c r="J35" s="192">
        <f>C34*J34</f>
        <v>38063.8820833318</v>
      </c>
      <c r="K35" s="192">
        <f>C34*K34</f>
        <v>38063.8820833318</v>
      </c>
      <c r="L35" s="192">
        <f>C34*L34</f>
        <v>38063.8820833318</v>
      </c>
      <c r="M35" s="192">
        <f>C34*M34</f>
        <v>38063.8820833318</v>
      </c>
      <c r="N35" s="192">
        <f>C34*N34</f>
        <v>38063.8820833318</v>
      </c>
      <c r="O35" s="192">
        <f>C34*O34</f>
        <v>38063.8820833318</v>
      </c>
      <c r="P35" s="60"/>
      <c r="Q35" s="205">
        <f t="shared" si="0"/>
        <v>456766.584999982</v>
      </c>
      <c r="R35" s="205">
        <f t="shared" si="1"/>
        <v>-1.82772055268288e-8</v>
      </c>
    </row>
    <row r="36" ht="13.5" customHeight="1" spans="1:18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60"/>
      <c r="Q36" s="205"/>
      <c r="R36" s="205"/>
    </row>
    <row r="37" ht="32.25" customHeight="1" spans="1:18">
      <c r="A37" s="191" t="s">
        <v>87</v>
      </c>
      <c r="B37" s="191"/>
      <c r="C37" s="191"/>
      <c r="D37" s="92">
        <f>SUM(D34:D35)</f>
        <v>38063.9654166651</v>
      </c>
      <c r="E37" s="92">
        <f t="shared" ref="E37:O37" si="5">SUM(E34:E35)</f>
        <v>38063.9654166651</v>
      </c>
      <c r="F37" s="92">
        <f t="shared" si="5"/>
        <v>38063.9654166651</v>
      </c>
      <c r="G37" s="92">
        <f t="shared" si="5"/>
        <v>38063.9654166651</v>
      </c>
      <c r="H37" s="92">
        <f t="shared" si="5"/>
        <v>38063.9654166651</v>
      </c>
      <c r="I37" s="92">
        <f t="shared" si="5"/>
        <v>38063.9654166651</v>
      </c>
      <c r="J37" s="92">
        <f t="shared" si="5"/>
        <v>38063.9654166651</v>
      </c>
      <c r="K37" s="92">
        <f t="shared" si="5"/>
        <v>38063.9654166651</v>
      </c>
      <c r="L37" s="92">
        <f t="shared" si="5"/>
        <v>38063.9654166651</v>
      </c>
      <c r="M37" s="92">
        <f t="shared" si="5"/>
        <v>38063.9654166651</v>
      </c>
      <c r="N37" s="92">
        <f t="shared" si="5"/>
        <v>38063.9654166651</v>
      </c>
      <c r="O37" s="92">
        <f t="shared" si="5"/>
        <v>38063.9654166651</v>
      </c>
      <c r="P37" s="92">
        <f>SUM(D37:O37)</f>
        <v>456767.584999982</v>
      </c>
      <c r="Q37" s="129">
        <f t="shared" si="0"/>
        <v>913535.169999963</v>
      </c>
      <c r="R37" s="129">
        <f>Q37-C35</f>
        <v>913535.169999963</v>
      </c>
    </row>
    <row r="38" ht="32.25" customHeight="1" spans="1:18">
      <c r="A38" s="191" t="s">
        <v>88</v>
      </c>
      <c r="B38" s="191"/>
      <c r="C38" s="191"/>
      <c r="D38" s="92">
        <f>D37+O29</f>
        <v>2239010.98041675</v>
      </c>
      <c r="E38" s="92">
        <f>D38+E37</f>
        <v>2277074.94583341</v>
      </c>
      <c r="F38" s="92">
        <f t="shared" ref="F38:O38" si="6">E38+F37</f>
        <v>2315138.91125008</v>
      </c>
      <c r="G38" s="92">
        <f t="shared" si="6"/>
        <v>2353202.87666675</v>
      </c>
      <c r="H38" s="92">
        <f t="shared" si="6"/>
        <v>2391266.84208341</v>
      </c>
      <c r="I38" s="92">
        <f t="shared" si="6"/>
        <v>2429330.80750008</v>
      </c>
      <c r="J38" s="92">
        <f t="shared" si="6"/>
        <v>2467394.77291674</v>
      </c>
      <c r="K38" s="92">
        <f t="shared" si="6"/>
        <v>2505458.73833341</v>
      </c>
      <c r="L38" s="92">
        <f t="shared" si="6"/>
        <v>2543522.70375007</v>
      </c>
      <c r="M38" s="92">
        <f t="shared" si="6"/>
        <v>2581586.66916674</v>
      </c>
      <c r="N38" s="92">
        <f t="shared" si="6"/>
        <v>2619650.6345834</v>
      </c>
      <c r="O38" s="92">
        <f t="shared" si="6"/>
        <v>2657714.60000007</v>
      </c>
      <c r="P38" s="60"/>
      <c r="Q38" s="129">
        <f t="shared" si="0"/>
        <v>29380353.4825009</v>
      </c>
      <c r="R38" s="129">
        <f t="shared" si="1"/>
        <v>29380353.4825009</v>
      </c>
    </row>
    <row r="39" ht="32.25" customHeight="1" spans="1:18">
      <c r="A39" s="191" t="s">
        <v>89</v>
      </c>
      <c r="B39" s="191"/>
      <c r="C39" s="191"/>
      <c r="D39" s="81">
        <f>D37/M41</f>
        <v>0.0143221204556237</v>
      </c>
      <c r="E39" s="81">
        <f>E37/M41</f>
        <v>0.0143221204556237</v>
      </c>
      <c r="F39" s="81">
        <f>F37/M41</f>
        <v>0.0143221204556237</v>
      </c>
      <c r="G39" s="81">
        <f>G37/M41</f>
        <v>0.0143221204556237</v>
      </c>
      <c r="H39" s="81">
        <f>H37/M41</f>
        <v>0.0143221204556237</v>
      </c>
      <c r="I39" s="81">
        <f>I37/M41</f>
        <v>0.0143221204556237</v>
      </c>
      <c r="J39" s="81">
        <f>J37/M41</f>
        <v>0.0143221204556237</v>
      </c>
      <c r="K39" s="81">
        <f>K37/M41</f>
        <v>0.0143221204556237</v>
      </c>
      <c r="L39" s="81">
        <f>L37/M41</f>
        <v>0.0143221204556237</v>
      </c>
      <c r="M39" s="81">
        <f>M37/M41</f>
        <v>0.0143221204556237</v>
      </c>
      <c r="N39" s="81">
        <f>N37/M41</f>
        <v>0.0143221204556237</v>
      </c>
      <c r="O39" s="81">
        <f>O37/M41</f>
        <v>0.0143221204556237</v>
      </c>
      <c r="P39" s="81">
        <f>SUM(D39:O39)</f>
        <v>0.171865445467484</v>
      </c>
      <c r="Q39" s="129">
        <f t="shared" si="0"/>
        <v>0.343730890934968</v>
      </c>
      <c r="R39" s="129">
        <f t="shared" si="1"/>
        <v>0.343730890934968</v>
      </c>
    </row>
    <row r="40" ht="32.25" customHeight="1" spans="1:18">
      <c r="A40" s="191" t="s">
        <v>90</v>
      </c>
      <c r="B40" s="191"/>
      <c r="C40" s="191"/>
      <c r="D40" s="81">
        <f>D39+O31</f>
        <v>0.842460437633569</v>
      </c>
      <c r="E40" s="81">
        <f t="shared" ref="E40:O40" si="7">D40+E39</f>
        <v>0.856782558089193</v>
      </c>
      <c r="F40" s="81">
        <f t="shared" si="7"/>
        <v>0.871104678544817</v>
      </c>
      <c r="G40" s="81">
        <f t="shared" si="7"/>
        <v>0.88542679900044</v>
      </c>
      <c r="H40" s="81">
        <f t="shared" si="7"/>
        <v>0.899748919456064</v>
      </c>
      <c r="I40" s="81">
        <f t="shared" si="7"/>
        <v>0.914071039911687</v>
      </c>
      <c r="J40" s="81">
        <f t="shared" si="7"/>
        <v>0.928393160367311</v>
      </c>
      <c r="K40" s="81">
        <f t="shared" si="7"/>
        <v>0.942715280822935</v>
      </c>
      <c r="L40" s="81">
        <f t="shared" si="7"/>
        <v>0.957037401278558</v>
      </c>
      <c r="M40" s="81">
        <f t="shared" si="7"/>
        <v>0.971359521734182</v>
      </c>
      <c r="N40" s="81">
        <f t="shared" si="7"/>
        <v>0.985681642189806</v>
      </c>
      <c r="O40" s="81">
        <f t="shared" si="7"/>
        <v>1.00000376264543</v>
      </c>
      <c r="P40" s="60"/>
      <c r="Q40" s="129">
        <f t="shared" si="0"/>
        <v>11.054785201674</v>
      </c>
      <c r="R40" s="129">
        <f t="shared" si="1"/>
        <v>11.054785201674</v>
      </c>
    </row>
    <row r="41" ht="40.5" customHeight="1" spans="1:18">
      <c r="A41" s="193" t="s">
        <v>103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202">
        <f>SUM(C9:C35)</f>
        <v>2657704.6</v>
      </c>
      <c r="N41" s="202"/>
      <c r="O41" s="202"/>
      <c r="P41" s="202"/>
      <c r="Q41" s="129">
        <f t="shared" si="0"/>
        <v>2657704.6</v>
      </c>
      <c r="R41" s="129">
        <f t="shared" si="1"/>
        <v>2657704.6</v>
      </c>
    </row>
    <row r="42" ht="51" customHeight="1" spans="1:16">
      <c r="A42" s="194" t="str">
        <f>ORÇ_BASICO!A25</f>
        <v>(DOIS MILHÕES SEISCENTOS E CINQUENTA E SETE MIL SETECENTOS E QUATRO REAIS E SESSENTA CENTAVOS)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</row>
    <row r="43" ht="24.75" customHeight="1" spans="1:7">
      <c r="A43" s="8"/>
      <c r="B43" s="111"/>
      <c r="C43" s="111"/>
      <c r="D43" s="8"/>
      <c r="E43" s="8"/>
      <c r="F43" s="8"/>
      <c r="G43" s="8"/>
    </row>
    <row r="44" ht="24.75" customHeight="1" spans="1:16">
      <c r="A44" s="8"/>
      <c r="B44" s="111"/>
      <c r="C44" s="111"/>
      <c r="D44" s="8"/>
      <c r="E44" s="8"/>
      <c r="F44" s="8"/>
      <c r="G44" s="8"/>
      <c r="P44" s="203">
        <f>P30+P39</f>
        <v>1.00000376264543</v>
      </c>
    </row>
    <row r="45" ht="24.75" customHeight="1" spans="1:9">
      <c r="A45" s="8"/>
      <c r="B45" s="111"/>
      <c r="C45" s="111"/>
      <c r="D45" s="8"/>
      <c r="E45" s="8"/>
      <c r="F45" s="8"/>
      <c r="G45" s="8"/>
      <c r="I45" s="1">
        <f>100/12</f>
        <v>8.33333333333333</v>
      </c>
    </row>
    <row r="46" ht="24.75" customHeight="1" spans="1:7">
      <c r="A46" s="8"/>
      <c r="B46" s="111"/>
      <c r="C46" s="111"/>
      <c r="D46" s="8"/>
      <c r="E46" s="8"/>
      <c r="F46" s="8"/>
      <c r="G46" s="8"/>
    </row>
    <row r="47" ht="24.75" customHeight="1" spans="1:7">
      <c r="A47" s="8"/>
      <c r="B47" s="111"/>
      <c r="C47" s="111"/>
      <c r="D47" s="8"/>
      <c r="E47" s="8"/>
      <c r="F47" s="8"/>
      <c r="G47" s="8"/>
    </row>
    <row r="48" ht="24.75" customHeight="1" spans="1:7">
      <c r="A48" s="8"/>
      <c r="B48" s="111"/>
      <c r="C48" s="111"/>
      <c r="D48" s="8"/>
      <c r="E48" s="8"/>
      <c r="F48" s="8"/>
      <c r="G48" s="8"/>
    </row>
    <row r="49" ht="24.75" customHeight="1" spans="1:7">
      <c r="A49" s="8"/>
      <c r="B49" s="111"/>
      <c r="C49" s="111"/>
      <c r="D49" s="8"/>
      <c r="E49" s="8"/>
      <c r="F49" s="8"/>
      <c r="G49" s="8"/>
    </row>
    <row r="50" ht="24.75" customHeight="1" spans="1:7">
      <c r="A50" s="8"/>
      <c r="B50" s="111"/>
      <c r="C50" s="111"/>
      <c r="D50" s="8"/>
      <c r="E50" s="8"/>
      <c r="F50" s="8"/>
      <c r="G50" s="8"/>
    </row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</sheetData>
  <mergeCells count="52">
    <mergeCell ref="A1:P1"/>
    <mergeCell ref="A2:P2"/>
    <mergeCell ref="T2:W2"/>
    <mergeCell ref="A3:P3"/>
    <mergeCell ref="A4:B4"/>
    <mergeCell ref="C4:P4"/>
    <mergeCell ref="A5:P5"/>
    <mergeCell ref="A6:P6"/>
    <mergeCell ref="A27:O27"/>
    <mergeCell ref="A28:C28"/>
    <mergeCell ref="A29:C29"/>
    <mergeCell ref="A30:C30"/>
    <mergeCell ref="A31:C31"/>
    <mergeCell ref="A32:O32"/>
    <mergeCell ref="A36:O36"/>
    <mergeCell ref="A37:C37"/>
    <mergeCell ref="A38:C38"/>
    <mergeCell ref="A39:C39"/>
    <mergeCell ref="A40:C40"/>
    <mergeCell ref="A41:L41"/>
    <mergeCell ref="M41:P41"/>
    <mergeCell ref="A42:P4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34:A35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34:B35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34:C35"/>
  </mergeCells>
  <printOptions horizontalCentered="1"/>
  <pageMargins left="0.236220472440945" right="0.236220472440945" top="0.748031496062992" bottom="0.748031496062992" header="0.31496062992126" footer="0.31496062992126"/>
  <pageSetup paperSize="9" scale="44" orientation="landscape"/>
  <headerFooter/>
  <rowBreaks count="1" manualBreakCount="1">
    <brk id="32" max="15" man="1"/>
  </rowBreaks>
  <ignoredErrors>
    <ignoredError sqref="D39:P40;D30:O30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99"/>
  <sheetViews>
    <sheetView view="pageBreakPreview" zoomScale="80" zoomScaleNormal="100" topLeftCell="A25" workbookViewId="0">
      <selection activeCell="C14" sqref="C14:C16"/>
    </sheetView>
  </sheetViews>
  <sheetFormatPr defaultColWidth="14.4285714285714" defaultRowHeight="15.75"/>
  <cols>
    <col min="1" max="1" width="17.2857142857143" style="1" customWidth="1"/>
    <col min="2" max="2" width="37.7142857142857" style="1" customWidth="1"/>
    <col min="3" max="5" width="12.7142857142857" style="1" customWidth="1"/>
    <col min="6" max="6" width="20.7142857142857" style="1" customWidth="1"/>
    <col min="7" max="19" width="9.14285714285714" style="1" customWidth="1"/>
    <col min="20" max="16384" width="14.4285714285714" style="1"/>
  </cols>
  <sheetData>
    <row r="1" ht="72" customHeight="1" spans="1:6">
      <c r="A1" s="2" t="s">
        <v>104</v>
      </c>
      <c r="B1" s="3"/>
      <c r="C1" s="3"/>
      <c r="D1" s="3"/>
      <c r="E1" s="3"/>
      <c r="F1" s="4"/>
    </row>
    <row r="2" ht="29.25" customHeight="1" spans="1:14">
      <c r="A2" s="39" t="s">
        <v>1</v>
      </c>
      <c r="B2" s="40"/>
      <c r="C2" s="40"/>
      <c r="D2" s="40"/>
      <c r="E2" s="40"/>
      <c r="F2" s="41"/>
      <c r="G2" s="8"/>
      <c r="H2" s="8"/>
      <c r="N2" s="8"/>
    </row>
    <row r="3" ht="48.75" customHeight="1" spans="1:6">
      <c r="A3" s="9" t="s">
        <v>2</v>
      </c>
      <c r="B3" s="10" t="str">
        <f>ORÇ_BASICO!$C$3</f>
        <v>CONTRATAÇÃO DE CONSULTORIA ESPECIALIZADA EM ELABORAÇÃO DE PROJETOS DE OBRAS E SERVIÇOS DE ENGENHARIA PARA APOIO TÉCNICO A SECRETARIA DE INFRAESTRUTURA MUNICIPIO DE CAMARAGIBE.</v>
      </c>
      <c r="C3" s="10"/>
      <c r="D3" s="10"/>
      <c r="E3" s="10"/>
      <c r="F3" s="10"/>
    </row>
    <row r="4" ht="25.5" customHeight="1" spans="1:6">
      <c r="A4" s="9" t="s">
        <v>3</v>
      </c>
      <c r="B4" s="10" t="s">
        <v>60</v>
      </c>
      <c r="C4" s="10"/>
      <c r="D4" s="10"/>
      <c r="E4" s="10"/>
      <c r="F4" s="10"/>
    </row>
    <row r="5" ht="23.25" customHeight="1" spans="1:9">
      <c r="A5" s="87" t="s">
        <v>77</v>
      </c>
      <c r="B5" s="88"/>
      <c r="C5" s="88"/>
      <c r="D5" s="88"/>
      <c r="E5" s="88"/>
      <c r="F5" s="88"/>
      <c r="I5" s="174"/>
    </row>
    <row r="6" ht="7.5" customHeight="1" spans="1:6">
      <c r="A6" s="113"/>
      <c r="B6" s="114"/>
      <c r="C6" s="114"/>
      <c r="D6" s="114"/>
      <c r="E6" s="114"/>
      <c r="F6" s="115"/>
    </row>
    <row r="7" ht="21" customHeight="1" spans="1:19">
      <c r="A7" s="90" t="s">
        <v>7</v>
      </c>
      <c r="B7" s="90" t="s">
        <v>105</v>
      </c>
      <c r="C7" s="90" t="s">
        <v>9</v>
      </c>
      <c r="D7" s="90" t="s">
        <v>10</v>
      </c>
      <c r="E7" s="90" t="s">
        <v>106</v>
      </c>
      <c r="F7" s="90" t="s">
        <v>107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ht="21" customHeight="1" spans="1:6">
      <c r="A8" s="72"/>
      <c r="B8" s="73" t="s">
        <v>108</v>
      </c>
      <c r="C8" s="76"/>
      <c r="D8" s="92"/>
      <c r="E8" s="92"/>
      <c r="F8" s="92"/>
    </row>
    <row r="9" ht="21.75" customHeight="1" spans="1:6">
      <c r="A9" s="72" t="s">
        <v>13</v>
      </c>
      <c r="B9" s="73" t="s">
        <v>109</v>
      </c>
      <c r="C9" s="76"/>
      <c r="D9" s="92"/>
      <c r="E9" s="92"/>
      <c r="F9" s="92"/>
    </row>
    <row r="10" ht="21.75" customHeight="1" spans="1:6">
      <c r="A10" s="76" t="s">
        <v>110</v>
      </c>
      <c r="B10" s="93" t="s">
        <v>111</v>
      </c>
      <c r="C10" s="76" t="s">
        <v>51</v>
      </c>
      <c r="D10" s="92">
        <v>0.1</v>
      </c>
      <c r="E10" s="95">
        <v>17126.55</v>
      </c>
      <c r="F10" s="95">
        <f t="shared" ref="F10:F16" si="0">D10*E10</f>
        <v>1712.655</v>
      </c>
    </row>
    <row r="11" ht="21.75" customHeight="1" spans="1:6">
      <c r="A11" s="76" t="str">
        <f>A10</f>
        <v>DNIT Jul 23</v>
      </c>
      <c r="B11" s="93" t="s">
        <v>112</v>
      </c>
      <c r="C11" s="76" t="s">
        <v>51</v>
      </c>
      <c r="D11" s="92">
        <v>0.3</v>
      </c>
      <c r="E11" s="95">
        <v>11669.34</v>
      </c>
      <c r="F11" s="95">
        <f t="shared" si="0"/>
        <v>3500.802</v>
      </c>
    </row>
    <row r="12" ht="21.75" customHeight="1" spans="1:6">
      <c r="A12" s="76" t="str">
        <f t="shared" ref="A12:A16" si="1">A11</f>
        <v>DNIT Jul 23</v>
      </c>
      <c r="B12" s="93" t="s">
        <v>113</v>
      </c>
      <c r="C12" s="76" t="s">
        <v>51</v>
      </c>
      <c r="D12" s="92">
        <v>1</v>
      </c>
      <c r="E12" s="95">
        <v>2290.75</v>
      </c>
      <c r="F12" s="95">
        <f t="shared" si="0"/>
        <v>2290.75</v>
      </c>
    </row>
    <row r="13" ht="21.75" customHeight="1" spans="1:6">
      <c r="A13" s="76" t="str">
        <f t="shared" si="1"/>
        <v>DNIT Jul 23</v>
      </c>
      <c r="B13" s="93" t="s">
        <v>114</v>
      </c>
      <c r="C13" s="76" t="s">
        <v>51</v>
      </c>
      <c r="D13" s="92">
        <f>D12*2</f>
        <v>2</v>
      </c>
      <c r="E13" s="95">
        <v>1467.63</v>
      </c>
      <c r="F13" s="95">
        <f t="shared" si="0"/>
        <v>2935.26</v>
      </c>
    </row>
    <row r="14" ht="21.75" customHeight="1" spans="1:6">
      <c r="A14" s="76" t="str">
        <f t="shared" si="1"/>
        <v>DNIT Jul 23</v>
      </c>
      <c r="B14" s="93" t="s">
        <v>115</v>
      </c>
      <c r="C14" s="76" t="s">
        <v>51</v>
      </c>
      <c r="D14" s="92">
        <v>0</v>
      </c>
      <c r="E14" s="95">
        <v>2157.71</v>
      </c>
      <c r="F14" s="95">
        <f t="shared" si="0"/>
        <v>0</v>
      </c>
    </row>
    <row r="15" ht="21.75" customHeight="1" spans="1:6">
      <c r="A15" s="76" t="str">
        <f t="shared" si="1"/>
        <v>DNIT Jul 23</v>
      </c>
      <c r="B15" s="93" t="s">
        <v>116</v>
      </c>
      <c r="C15" s="76" t="s">
        <v>51</v>
      </c>
      <c r="D15" s="92">
        <v>0</v>
      </c>
      <c r="E15" s="95">
        <v>1882.18</v>
      </c>
      <c r="F15" s="95">
        <f t="shared" si="0"/>
        <v>0</v>
      </c>
    </row>
    <row r="16" ht="21.75" customHeight="1" spans="1:6">
      <c r="A16" s="76" t="str">
        <f t="shared" si="1"/>
        <v>DNIT Jul 23</v>
      </c>
      <c r="B16" s="93" t="s">
        <v>117</v>
      </c>
      <c r="C16" s="76" t="s">
        <v>51</v>
      </c>
      <c r="D16" s="92">
        <v>0</v>
      </c>
      <c r="E16" s="95">
        <v>1618.28</v>
      </c>
      <c r="F16" s="95">
        <f t="shared" si="0"/>
        <v>0</v>
      </c>
    </row>
    <row r="17" ht="21.75" customHeight="1" spans="1:6">
      <c r="A17" s="76"/>
      <c r="B17" s="93"/>
      <c r="C17" s="76"/>
      <c r="D17" s="92"/>
      <c r="E17" s="92"/>
      <c r="F17" s="92"/>
    </row>
    <row r="18" ht="21.75" customHeight="1" spans="1:6">
      <c r="A18" s="171" t="s">
        <v>118</v>
      </c>
      <c r="B18" s="172"/>
      <c r="C18" s="172"/>
      <c r="D18" s="172"/>
      <c r="E18" s="173"/>
      <c r="F18" s="99">
        <f>SUM(F10:F16)</f>
        <v>10439.467</v>
      </c>
    </row>
    <row r="19" ht="21.75" customHeight="1" spans="1:6">
      <c r="A19" s="72" t="s">
        <v>15</v>
      </c>
      <c r="B19" s="73" t="s">
        <v>119</v>
      </c>
      <c r="C19" s="76" t="s">
        <v>120</v>
      </c>
      <c r="D19" s="92">
        <v>84.04</v>
      </c>
      <c r="E19" s="92"/>
      <c r="F19" s="95">
        <f>ROUNDDOWN(D19/100*F18,2)</f>
        <v>8773.32</v>
      </c>
    </row>
    <row r="20" ht="21.75" customHeight="1" spans="1:6">
      <c r="A20" s="96" t="s">
        <v>121</v>
      </c>
      <c r="B20" s="97"/>
      <c r="C20" s="97"/>
      <c r="D20" s="97"/>
      <c r="E20" s="98"/>
      <c r="F20" s="99">
        <f>SUM(F19)</f>
        <v>8773.32</v>
      </c>
    </row>
    <row r="21" ht="21.75" customHeight="1" spans="1:6">
      <c r="A21" s="72" t="s">
        <v>17</v>
      </c>
      <c r="B21" s="73" t="s">
        <v>122</v>
      </c>
      <c r="C21" s="76" t="s">
        <v>120</v>
      </c>
      <c r="D21" s="92">
        <v>20</v>
      </c>
      <c r="E21" s="92"/>
      <c r="F21" s="95">
        <f>ROUNDDOWN(D21/100*F18,2)</f>
        <v>2087.89</v>
      </c>
    </row>
    <row r="22" ht="21.75" customHeight="1" spans="1:6">
      <c r="A22" s="96" t="s">
        <v>123</v>
      </c>
      <c r="B22" s="97"/>
      <c r="C22" s="97"/>
      <c r="D22" s="97"/>
      <c r="E22" s="98"/>
      <c r="F22" s="99">
        <f>SUM(F21)</f>
        <v>2087.89</v>
      </c>
    </row>
    <row r="23" ht="21.75" customHeight="1" spans="1:6">
      <c r="A23" s="72" t="s">
        <v>19</v>
      </c>
      <c r="B23" s="73" t="s">
        <v>124</v>
      </c>
      <c r="C23" s="76"/>
      <c r="D23" s="92"/>
      <c r="E23" s="92"/>
      <c r="F23" s="92"/>
    </row>
    <row r="24" ht="21.75" customHeight="1" spans="1:6">
      <c r="A24" s="72" t="s">
        <v>48</v>
      </c>
      <c r="B24" s="73" t="s">
        <v>125</v>
      </c>
      <c r="C24" s="76"/>
      <c r="D24" s="92"/>
      <c r="E24" s="92"/>
      <c r="F24" s="92"/>
    </row>
    <row r="25" ht="21.75" customHeight="1" spans="1:6">
      <c r="A25" s="76" t="str">
        <f t="shared" ref="A25:A26" si="2">A15</f>
        <v>DNIT Jul 23</v>
      </c>
      <c r="B25" s="93" t="s">
        <v>126</v>
      </c>
      <c r="C25" s="76" t="s">
        <v>51</v>
      </c>
      <c r="D25" s="92">
        <f>D12</f>
        <v>1</v>
      </c>
      <c r="E25" s="95">
        <v>3163.12</v>
      </c>
      <c r="F25" s="95">
        <f>D25*E25</f>
        <v>3163.12</v>
      </c>
    </row>
    <row r="26" ht="21.75" customHeight="1" spans="1:6">
      <c r="A26" s="76" t="str">
        <f t="shared" si="2"/>
        <v>DNIT Jul 23</v>
      </c>
      <c r="B26" s="93" t="s">
        <v>127</v>
      </c>
      <c r="C26" s="76" t="s">
        <v>51</v>
      </c>
      <c r="D26" s="92">
        <f>D14</f>
        <v>0</v>
      </c>
      <c r="E26" s="95">
        <v>4235.59</v>
      </c>
      <c r="F26" s="95">
        <f>D26*E26</f>
        <v>0</v>
      </c>
    </row>
    <row r="27" ht="21.75" customHeight="1" spans="1:6">
      <c r="A27" s="76" t="str">
        <f>A26</f>
        <v>DNIT Jul 23</v>
      </c>
      <c r="B27" s="93" t="s">
        <v>128</v>
      </c>
      <c r="C27" s="76" t="s">
        <v>51</v>
      </c>
      <c r="D27" s="92">
        <f>D25+D26</f>
        <v>1</v>
      </c>
      <c r="E27" s="95">
        <f>66*32.84+6.47*116.49</f>
        <v>2921.1303</v>
      </c>
      <c r="F27" s="95">
        <f>D27*E27</f>
        <v>2921.1303</v>
      </c>
    </row>
    <row r="28" ht="21.75" customHeight="1" spans="1:6">
      <c r="A28" s="76"/>
      <c r="B28" s="93"/>
      <c r="C28" s="76"/>
      <c r="D28" s="92"/>
      <c r="E28" s="92"/>
      <c r="F28" s="92"/>
    </row>
    <row r="29" ht="21.75" customHeight="1" spans="1:6">
      <c r="A29" s="96" t="s">
        <v>129</v>
      </c>
      <c r="B29" s="97"/>
      <c r="C29" s="97"/>
      <c r="D29" s="97"/>
      <c r="E29" s="98"/>
      <c r="F29" s="99">
        <f>SUM(F25:F27)</f>
        <v>6084.2503</v>
      </c>
    </row>
    <row r="30" ht="21.75" customHeight="1" spans="1:6">
      <c r="A30" s="76"/>
      <c r="B30" s="101" t="s">
        <v>130</v>
      </c>
      <c r="C30" s="76"/>
      <c r="D30" s="92"/>
      <c r="E30" s="92"/>
      <c r="F30" s="102">
        <f>F18+F20+F22+F29</f>
        <v>27384.9273</v>
      </c>
    </row>
    <row r="31" ht="31.5" customHeight="1" spans="1:6">
      <c r="A31" s="72" t="s">
        <v>21</v>
      </c>
      <c r="B31" s="9" t="s">
        <v>131</v>
      </c>
      <c r="C31" s="76" t="s">
        <v>120</v>
      </c>
      <c r="D31" s="92">
        <v>12</v>
      </c>
      <c r="E31" s="95">
        <f>F31</f>
        <v>3286.191276</v>
      </c>
      <c r="F31" s="95">
        <f>F30*0.12</f>
        <v>3286.191276</v>
      </c>
    </row>
    <row r="32" ht="21.75" customHeight="1" spans="1:6">
      <c r="A32" s="96" t="s">
        <v>132</v>
      </c>
      <c r="B32" s="97"/>
      <c r="C32" s="97"/>
      <c r="D32" s="97"/>
      <c r="E32" s="98"/>
      <c r="F32" s="99">
        <f>SUM(F31)</f>
        <v>3286.191276</v>
      </c>
    </row>
    <row r="33" ht="26.25" customHeight="1" spans="1:6">
      <c r="A33" s="76"/>
      <c r="B33" s="9" t="s">
        <v>133</v>
      </c>
      <c r="C33" s="76"/>
      <c r="D33" s="92"/>
      <c r="E33" s="92"/>
      <c r="F33" s="102">
        <f>F30+F32</f>
        <v>30671.118576</v>
      </c>
    </row>
    <row r="34" ht="34.5" customHeight="1" spans="1:6">
      <c r="A34" s="72" t="s">
        <v>134</v>
      </c>
      <c r="B34" s="9" t="s">
        <v>135</v>
      </c>
      <c r="C34" s="76" t="s">
        <v>120</v>
      </c>
      <c r="D34" s="104">
        <v>9.469</v>
      </c>
      <c r="E34" s="95">
        <f>F34</f>
        <v>2904.24821796144</v>
      </c>
      <c r="F34" s="95">
        <f>F33*0.09469</f>
        <v>2904.24821796144</v>
      </c>
    </row>
    <row r="35" ht="24" customHeight="1" spans="1:6">
      <c r="A35" s="96" t="s">
        <v>136</v>
      </c>
      <c r="B35" s="97"/>
      <c r="C35" s="97"/>
      <c r="D35" s="97"/>
      <c r="E35" s="98"/>
      <c r="F35" s="99">
        <f>SUM(F34)</f>
        <v>2904.24821796144</v>
      </c>
    </row>
    <row r="36" ht="9.75" customHeight="1" spans="1:6">
      <c r="A36" s="76"/>
      <c r="B36" s="76"/>
      <c r="C36" s="76"/>
      <c r="D36" s="76"/>
      <c r="E36" s="76"/>
      <c r="F36" s="76"/>
    </row>
    <row r="37" ht="21.75" customHeight="1" spans="1:6">
      <c r="A37" s="120" t="s">
        <v>137</v>
      </c>
      <c r="B37" s="121"/>
      <c r="C37" s="121"/>
      <c r="D37" s="121"/>
      <c r="E37" s="121"/>
      <c r="F37" s="122">
        <f>F35+F32+F29+F22+F20+F18</f>
        <v>33575.3667939614</v>
      </c>
    </row>
    <row r="38" ht="21.75" customHeight="1" spans="1:6">
      <c r="A38" s="120" t="s">
        <v>138</v>
      </c>
      <c r="B38" s="121"/>
      <c r="C38" s="121"/>
      <c r="D38" s="121"/>
      <c r="E38" s="121"/>
      <c r="F38" s="122">
        <f>F37/3</f>
        <v>11191.7889313205</v>
      </c>
    </row>
    <row r="39" ht="39" customHeight="1" spans="1:6">
      <c r="A39" s="10" t="s">
        <v>139</v>
      </c>
      <c r="B39" s="20"/>
      <c r="C39" s="20"/>
      <c r="D39" s="20"/>
      <c r="E39" s="20"/>
      <c r="F39" s="20"/>
    </row>
    <row r="40" ht="12.75" customHeight="1" spans="1:6">
      <c r="A40" s="8"/>
      <c r="B40" s="111"/>
      <c r="C40" s="8"/>
      <c r="D40" s="8"/>
      <c r="E40" s="8"/>
      <c r="F40" s="8"/>
    </row>
    <row r="41" ht="12.75" customHeight="1" spans="1:6">
      <c r="A41" s="8"/>
      <c r="B41" s="111"/>
      <c r="C41" s="8"/>
      <c r="D41" s="8"/>
      <c r="E41" s="8"/>
      <c r="F41" s="8"/>
    </row>
    <row r="42" ht="12.75" customHeight="1" spans="1:6">
      <c r="A42" s="8"/>
      <c r="B42" s="111"/>
      <c r="C42" s="8"/>
      <c r="D42" s="8"/>
      <c r="E42" s="8"/>
      <c r="F42" s="8"/>
    </row>
    <row r="43" ht="12.75" customHeight="1" spans="1:6">
      <c r="A43" s="8"/>
      <c r="B43" s="111"/>
      <c r="C43" s="8"/>
      <c r="D43" s="8"/>
      <c r="E43" s="8"/>
      <c r="F43" s="8"/>
    </row>
    <row r="44" ht="12.75" customHeight="1" spans="1:6">
      <c r="A44" s="8"/>
      <c r="B44" s="111"/>
      <c r="C44" s="8"/>
      <c r="D44" s="8"/>
      <c r="E44" s="8"/>
      <c r="F44" s="8"/>
    </row>
    <row r="45" ht="12.75" customHeight="1" spans="1:6">
      <c r="A45" s="8"/>
      <c r="B45" s="111"/>
      <c r="C45" s="8"/>
      <c r="D45" s="8"/>
      <c r="E45" s="8"/>
      <c r="F45" s="8"/>
    </row>
    <row r="46" ht="12.75" customHeight="1" spans="1:6">
      <c r="A46" s="8"/>
      <c r="B46" s="111"/>
      <c r="C46" s="8"/>
      <c r="D46" s="8"/>
      <c r="E46" s="8"/>
      <c r="F46" s="8"/>
    </row>
    <row r="47" ht="12.75" customHeight="1" spans="1:6">
      <c r="A47" s="8"/>
      <c r="B47" s="111"/>
      <c r="C47" s="8"/>
      <c r="D47" s="8"/>
      <c r="E47" s="8"/>
      <c r="F47" s="8"/>
    </row>
    <row r="48" ht="12.75" customHeight="1" spans="1:6">
      <c r="A48" s="8"/>
      <c r="B48" s="111"/>
      <c r="C48" s="8"/>
      <c r="D48" s="8"/>
      <c r="E48" s="8"/>
      <c r="F48" s="8"/>
    </row>
    <row r="49" ht="12.75" customHeight="1" spans="1:6">
      <c r="A49" s="8"/>
      <c r="B49" s="111"/>
      <c r="C49" s="8"/>
      <c r="D49" s="8"/>
      <c r="E49" s="8"/>
      <c r="F49" s="8"/>
    </row>
    <row r="50" ht="12.75" customHeight="1" spans="1:6">
      <c r="A50" s="8"/>
      <c r="B50" s="111"/>
      <c r="C50" s="8"/>
      <c r="D50" s="8"/>
      <c r="E50" s="8"/>
      <c r="F50" s="8"/>
    </row>
    <row r="51" ht="12.75" customHeight="1" spans="1:6">
      <c r="A51" s="8"/>
      <c r="B51" s="111"/>
      <c r="C51" s="8"/>
      <c r="D51" s="8"/>
      <c r="E51" s="8"/>
      <c r="F51" s="8"/>
    </row>
    <row r="52" ht="12.75" customHeight="1" spans="1:6">
      <c r="A52" s="8"/>
      <c r="B52" s="111"/>
      <c r="C52" s="8"/>
      <c r="D52" s="8"/>
      <c r="E52" s="8"/>
      <c r="F52" s="8"/>
    </row>
    <row r="53" ht="12.75" customHeight="1" spans="1:6">
      <c r="A53" s="8"/>
      <c r="B53" s="111"/>
      <c r="C53" s="8"/>
      <c r="D53" s="8"/>
      <c r="E53" s="8"/>
      <c r="F53" s="8"/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18">
    <mergeCell ref="A1:F1"/>
    <mergeCell ref="A2:F2"/>
    <mergeCell ref="H2:M2"/>
    <mergeCell ref="N2:O2"/>
    <mergeCell ref="B3:F3"/>
    <mergeCell ref="B4:F4"/>
    <mergeCell ref="A5:F5"/>
    <mergeCell ref="A6:F6"/>
    <mergeCell ref="A18:E18"/>
    <mergeCell ref="A20:E20"/>
    <mergeCell ref="A22:E22"/>
    <mergeCell ref="A29:E29"/>
    <mergeCell ref="A32:E32"/>
    <mergeCell ref="A35:E35"/>
    <mergeCell ref="A36:F36"/>
    <mergeCell ref="A37:E37"/>
    <mergeCell ref="A38:E38"/>
    <mergeCell ref="A39:F39"/>
  </mergeCells>
  <printOptions horizontalCentered="1"/>
  <pageMargins left="0.236220472440945" right="0.236220472440945" top="0.748031496062992" bottom="0.748031496062992" header="0.31496062992126" footer="0.31496062992126"/>
  <pageSetup paperSize="9" scale="79" orientation="portrait"/>
  <headerFooter/>
  <ignoredErrors>
    <ignoredError sqref="F21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"/>
  <sheetViews>
    <sheetView view="pageBreakPreview" zoomScale="112" zoomScaleNormal="84" topLeftCell="B29" workbookViewId="0">
      <selection activeCell="B3" sqref="B3:F3"/>
    </sheetView>
  </sheetViews>
  <sheetFormatPr defaultColWidth="14.4285714285714" defaultRowHeight="15.75"/>
  <cols>
    <col min="1" max="1" width="19.7142857142857" style="1" customWidth="1"/>
    <col min="2" max="2" width="37.7142857142857" style="1" customWidth="1"/>
    <col min="3" max="3" width="12.7142857142857" style="1" customWidth="1"/>
    <col min="4" max="4" width="11.8571428571429" style="1" customWidth="1"/>
    <col min="5" max="5" width="14" style="1" customWidth="1"/>
    <col min="6" max="6" width="20.7142857142857" style="1" customWidth="1"/>
    <col min="7" max="7" width="9.14285714285714" style="1" customWidth="1"/>
    <col min="8" max="8" width="24.8571428571429" style="1" customWidth="1"/>
    <col min="9" max="26" width="9.14285714285714" style="1" customWidth="1"/>
    <col min="27" max="16384" width="14.4285714285714" style="1"/>
  </cols>
  <sheetData>
    <row r="1" ht="72" customHeight="1" spans="1:6">
      <c r="A1" s="2" t="s">
        <v>104</v>
      </c>
      <c r="B1" s="3"/>
      <c r="C1" s="3"/>
      <c r="D1" s="3"/>
      <c r="E1" s="3"/>
      <c r="F1" s="4"/>
    </row>
    <row r="2" ht="29.25" customHeight="1" spans="1:14">
      <c r="A2" s="39" t="s">
        <v>1</v>
      </c>
      <c r="B2" s="40"/>
      <c r="C2" s="40"/>
      <c r="D2" s="40"/>
      <c r="E2" s="40"/>
      <c r="F2" s="41"/>
      <c r="G2" s="8"/>
      <c r="H2" s="8"/>
      <c r="N2" s="8"/>
    </row>
    <row r="3" ht="48.75" customHeight="1" spans="1:6">
      <c r="A3" s="9" t="s">
        <v>2</v>
      </c>
      <c r="B3" s="10" t="str">
        <f>ORÇ_BASICO!$C$3</f>
        <v>CONTRATAÇÃO DE CONSULTORIA ESPECIALIZADA EM ELABORAÇÃO DE PROJETOS DE OBRAS E SERVIÇOS DE ENGENHARIA PARA APOIO TÉCNICO A SECRETARIA DE INFRAESTRUTURA MUNICIPIO DE CAMARAGIBE.</v>
      </c>
      <c r="C3" s="10"/>
      <c r="D3" s="10"/>
      <c r="E3" s="10"/>
      <c r="F3" s="10"/>
    </row>
    <row r="4" ht="25.5" customHeight="1" spans="1:6">
      <c r="A4" s="130" t="s">
        <v>3</v>
      </c>
      <c r="B4" s="131" t="s">
        <v>60</v>
      </c>
      <c r="C4" s="131"/>
      <c r="D4" s="131"/>
      <c r="E4" s="131"/>
      <c r="F4" s="131"/>
    </row>
    <row r="5" ht="24.75" customHeight="1" spans="1:6">
      <c r="A5" s="87" t="s">
        <v>78</v>
      </c>
      <c r="B5" s="88"/>
      <c r="C5" s="88"/>
      <c r="D5" s="88"/>
      <c r="E5" s="88"/>
      <c r="F5" s="88"/>
    </row>
    <row r="6" ht="9" customHeight="1" spans="1:6">
      <c r="A6" s="113"/>
      <c r="B6" s="114"/>
      <c r="C6" s="114"/>
      <c r="D6" s="114"/>
      <c r="E6" s="114"/>
      <c r="F6" s="115"/>
    </row>
    <row r="7" ht="21.75" customHeight="1" spans="1:26">
      <c r="A7" s="90" t="s">
        <v>7</v>
      </c>
      <c r="B7" s="90" t="s">
        <v>105</v>
      </c>
      <c r="C7" s="90" t="s">
        <v>9</v>
      </c>
      <c r="D7" s="90" t="s">
        <v>10</v>
      </c>
      <c r="E7" s="90" t="s">
        <v>106</v>
      </c>
      <c r="F7" s="90" t="s">
        <v>107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ht="21.75" customHeight="1" spans="1:6">
      <c r="A8" s="72"/>
      <c r="B8" s="73" t="s">
        <v>108</v>
      </c>
      <c r="C8" s="76"/>
      <c r="D8" s="92"/>
      <c r="E8" s="92"/>
      <c r="F8" s="92"/>
    </row>
    <row r="9" ht="21.75" customHeight="1" spans="1:6">
      <c r="A9" s="72" t="s">
        <v>13</v>
      </c>
      <c r="B9" s="73" t="s">
        <v>109</v>
      </c>
      <c r="C9" s="76"/>
      <c r="D9" s="92"/>
      <c r="E9" s="92"/>
      <c r="F9" s="92"/>
    </row>
    <row r="10" ht="21.75" customHeight="1" spans="1:6">
      <c r="A10" s="76" t="s">
        <v>110</v>
      </c>
      <c r="B10" s="93" t="s">
        <v>111</v>
      </c>
      <c r="C10" s="76" t="s">
        <v>51</v>
      </c>
      <c r="D10" s="92">
        <v>0.1</v>
      </c>
      <c r="E10" s="95">
        <v>17126.55</v>
      </c>
      <c r="F10" s="95">
        <f t="shared" ref="F10:F16" si="0">D10*E10</f>
        <v>1712.655</v>
      </c>
    </row>
    <row r="11" ht="21.75" customHeight="1" spans="1:8">
      <c r="A11" s="76" t="str">
        <f>A10</f>
        <v>DNIT Jul 23</v>
      </c>
      <c r="B11" s="93" t="s">
        <v>112</v>
      </c>
      <c r="C11" s="76" t="s">
        <v>51</v>
      </c>
      <c r="D11" s="92">
        <v>0.3</v>
      </c>
      <c r="E11" s="95">
        <v>11669.34</v>
      </c>
      <c r="F11" s="95">
        <f t="shared" si="0"/>
        <v>3500.802</v>
      </c>
      <c r="H11" s="1">
        <v>176</v>
      </c>
    </row>
    <row r="12" ht="21.75" customHeight="1" spans="1:8">
      <c r="A12" s="76" t="str">
        <f t="shared" ref="A12:A16" si="1">A11</f>
        <v>DNIT Jul 23</v>
      </c>
      <c r="B12" s="93" t="s">
        <v>113</v>
      </c>
      <c r="C12" s="76" t="s">
        <v>51</v>
      </c>
      <c r="D12" s="92">
        <v>0</v>
      </c>
      <c r="E12" s="95">
        <v>2290.75</v>
      </c>
      <c r="F12" s="95">
        <f t="shared" si="0"/>
        <v>0</v>
      </c>
      <c r="H12" s="1">
        <f>H11/5</f>
        <v>35.2</v>
      </c>
    </row>
    <row r="13" ht="21.75" customHeight="1" spans="1:6">
      <c r="A13" s="76" t="str">
        <f t="shared" si="1"/>
        <v>DNIT Jul 23</v>
      </c>
      <c r="B13" s="93" t="s">
        <v>114</v>
      </c>
      <c r="C13" s="76" t="s">
        <v>51</v>
      </c>
      <c r="D13" s="92">
        <v>0</v>
      </c>
      <c r="E13" s="95">
        <v>1467.63</v>
      </c>
      <c r="F13" s="95">
        <f t="shared" si="0"/>
        <v>0</v>
      </c>
    </row>
    <row r="14" ht="21.75" customHeight="1" spans="1:6">
      <c r="A14" s="76" t="str">
        <f t="shared" si="1"/>
        <v>DNIT Jul 23</v>
      </c>
      <c r="B14" s="93" t="s">
        <v>115</v>
      </c>
      <c r="C14" s="76" t="s">
        <v>140</v>
      </c>
      <c r="D14" s="92">
        <v>1</v>
      </c>
      <c r="E14" s="95">
        <v>2157.71</v>
      </c>
      <c r="F14" s="95">
        <f t="shared" si="0"/>
        <v>2157.71</v>
      </c>
    </row>
    <row r="15" ht="21.75" customHeight="1" spans="1:6">
      <c r="A15" s="76" t="str">
        <f t="shared" si="1"/>
        <v>DNIT Jul 23</v>
      </c>
      <c r="B15" s="93" t="s">
        <v>116</v>
      </c>
      <c r="C15" s="76" t="s">
        <v>140</v>
      </c>
      <c r="D15" s="92">
        <v>1</v>
      </c>
      <c r="E15" s="95">
        <v>1882.18</v>
      </c>
      <c r="F15" s="95">
        <f t="shared" si="0"/>
        <v>1882.18</v>
      </c>
    </row>
    <row r="16" ht="21.75" customHeight="1" spans="1:6">
      <c r="A16" s="76" t="str">
        <f t="shared" si="1"/>
        <v>DNIT Jul 23</v>
      </c>
      <c r="B16" s="93" t="s">
        <v>117</v>
      </c>
      <c r="C16" s="76" t="s">
        <v>140</v>
      </c>
      <c r="D16" s="92">
        <v>2</v>
      </c>
      <c r="E16" s="95">
        <v>1618.28</v>
      </c>
      <c r="F16" s="95">
        <f t="shared" si="0"/>
        <v>3236.56</v>
      </c>
    </row>
    <row r="17" ht="21.75" customHeight="1" spans="1:6">
      <c r="A17" s="76"/>
      <c r="B17" s="93"/>
      <c r="C17" s="76"/>
      <c r="D17" s="92"/>
      <c r="E17" s="92"/>
      <c r="F17" s="92"/>
    </row>
    <row r="18" ht="21.75" customHeight="1" spans="1:6">
      <c r="A18" s="96" t="s">
        <v>118</v>
      </c>
      <c r="B18" s="97"/>
      <c r="C18" s="97"/>
      <c r="D18" s="97"/>
      <c r="E18" s="98"/>
      <c r="F18" s="99">
        <f>SUM(F10:F16)</f>
        <v>12489.907</v>
      </c>
    </row>
    <row r="19" ht="21.75" customHeight="1" spans="1:8">
      <c r="A19" s="72" t="s">
        <v>15</v>
      </c>
      <c r="B19" s="73" t="s">
        <v>119</v>
      </c>
      <c r="C19" s="76" t="s">
        <v>120</v>
      </c>
      <c r="D19" s="92">
        <v>84.04</v>
      </c>
      <c r="E19" s="92"/>
      <c r="F19" s="95">
        <f>ROUNDDOWN(D19/100*F18,2)</f>
        <v>10496.51</v>
      </c>
      <c r="H19" s="100"/>
    </row>
    <row r="20" ht="21.75" customHeight="1" spans="1:6">
      <c r="A20" s="96" t="s">
        <v>121</v>
      </c>
      <c r="B20" s="97"/>
      <c r="C20" s="97"/>
      <c r="D20" s="97"/>
      <c r="E20" s="98"/>
      <c r="F20" s="99">
        <f>SUM(F19)</f>
        <v>10496.51</v>
      </c>
    </row>
    <row r="21" ht="21.75" customHeight="1" spans="1:6">
      <c r="A21" s="72" t="s">
        <v>17</v>
      </c>
      <c r="B21" s="73" t="s">
        <v>122</v>
      </c>
      <c r="C21" s="76" t="s">
        <v>120</v>
      </c>
      <c r="D21" s="92">
        <v>20</v>
      </c>
      <c r="E21" s="92"/>
      <c r="F21" s="95">
        <f>ROUNDDOWN(D21/100*F18,2)</f>
        <v>2497.98</v>
      </c>
    </row>
    <row r="22" ht="21.75" customHeight="1" spans="1:6">
      <c r="A22" s="168" t="s">
        <v>123</v>
      </c>
      <c r="B22" s="169"/>
      <c r="C22" s="169"/>
      <c r="D22" s="169"/>
      <c r="E22" s="170"/>
      <c r="F22" s="102">
        <f>SUM(F21)</f>
        <v>2497.98</v>
      </c>
    </row>
    <row r="23" ht="21.75" customHeight="1" spans="1:6">
      <c r="A23" s="72" t="s">
        <v>19</v>
      </c>
      <c r="B23" s="73" t="s">
        <v>124</v>
      </c>
      <c r="C23" s="76"/>
      <c r="D23" s="92"/>
      <c r="E23" s="92"/>
      <c r="F23" s="92"/>
    </row>
    <row r="24" ht="21.75" customHeight="1" spans="1:6">
      <c r="A24" s="72" t="s">
        <v>48</v>
      </c>
      <c r="B24" s="73" t="s">
        <v>125</v>
      </c>
      <c r="C24" s="76"/>
      <c r="D24" s="92"/>
      <c r="E24" s="92"/>
      <c r="F24" s="92"/>
    </row>
    <row r="25" ht="21.75" customHeight="1" spans="1:6">
      <c r="A25" s="76" t="str">
        <f t="shared" ref="A25:A26" si="2">A15</f>
        <v>DNIT Jul 23</v>
      </c>
      <c r="B25" s="93" t="s">
        <v>126</v>
      </c>
      <c r="C25" s="76" t="s">
        <v>51</v>
      </c>
      <c r="D25" s="92">
        <f>D12</f>
        <v>0</v>
      </c>
      <c r="E25" s="95">
        <v>3163.12</v>
      </c>
      <c r="F25" s="95">
        <f t="shared" ref="F25:F27" si="3">D25*E25</f>
        <v>0</v>
      </c>
    </row>
    <row r="26" ht="21.75" customHeight="1" spans="1:6">
      <c r="A26" s="76" t="str">
        <f t="shared" si="2"/>
        <v>DNIT Jul 23</v>
      </c>
      <c r="B26" s="93" t="s">
        <v>127</v>
      </c>
      <c r="C26" s="76" t="s">
        <v>51</v>
      </c>
      <c r="D26" s="92">
        <f>D14</f>
        <v>1</v>
      </c>
      <c r="E26" s="95">
        <v>4235.59</v>
      </c>
      <c r="F26" s="95">
        <f t="shared" si="3"/>
        <v>4235.59</v>
      </c>
    </row>
    <row r="27" ht="21.75" customHeight="1" spans="1:6">
      <c r="A27" s="76" t="str">
        <f>A26</f>
        <v>DNIT Jul 23</v>
      </c>
      <c r="B27" s="93" t="s">
        <v>128</v>
      </c>
      <c r="C27" s="76" t="s">
        <v>51</v>
      </c>
      <c r="D27" s="92">
        <f>D25+D26</f>
        <v>1</v>
      </c>
      <c r="E27" s="95">
        <f>66*32.84+6.47*116.49</f>
        <v>2921.1303</v>
      </c>
      <c r="F27" s="95">
        <f t="shared" si="3"/>
        <v>2921.1303</v>
      </c>
    </row>
    <row r="28" ht="21.75" customHeight="1" spans="1:6">
      <c r="A28" s="76"/>
      <c r="B28" s="93"/>
      <c r="C28" s="76"/>
      <c r="D28" s="92"/>
      <c r="E28" s="92"/>
      <c r="F28" s="92"/>
    </row>
    <row r="29" ht="21.75" customHeight="1" spans="1:6">
      <c r="A29" s="96" t="s">
        <v>129</v>
      </c>
      <c r="B29" s="97"/>
      <c r="C29" s="97"/>
      <c r="D29" s="97"/>
      <c r="E29" s="98"/>
      <c r="F29" s="99">
        <f>SUM(F25:F27)</f>
        <v>7156.7203</v>
      </c>
    </row>
    <row r="30" ht="21.75" customHeight="1" spans="1:6">
      <c r="A30" s="76"/>
      <c r="B30" s="101" t="s">
        <v>130</v>
      </c>
      <c r="C30" s="76"/>
      <c r="D30" s="92"/>
      <c r="E30" s="92"/>
      <c r="F30" s="102">
        <f>F18+F20+F22+F29</f>
        <v>32641.1173</v>
      </c>
    </row>
    <row r="31" ht="21.75" customHeight="1" spans="1:6">
      <c r="A31" s="72" t="s">
        <v>21</v>
      </c>
      <c r="B31" s="73" t="s">
        <v>131</v>
      </c>
      <c r="C31" s="76" t="s">
        <v>120</v>
      </c>
      <c r="D31" s="92">
        <v>12</v>
      </c>
      <c r="E31" s="95">
        <f>F31</f>
        <v>3916.934076</v>
      </c>
      <c r="F31" s="95">
        <f>F30*0.12</f>
        <v>3916.934076</v>
      </c>
    </row>
    <row r="32" ht="21.75" customHeight="1" spans="1:6">
      <c r="A32" s="96" t="s">
        <v>132</v>
      </c>
      <c r="B32" s="97"/>
      <c r="C32" s="97"/>
      <c r="D32" s="97"/>
      <c r="E32" s="98"/>
      <c r="F32" s="99">
        <f>SUM(F31)</f>
        <v>3916.934076</v>
      </c>
    </row>
    <row r="33" ht="21.75" customHeight="1" spans="1:6">
      <c r="A33" s="76"/>
      <c r="B33" s="101" t="s">
        <v>133</v>
      </c>
      <c r="C33" s="76"/>
      <c r="D33" s="92"/>
      <c r="E33" s="92"/>
      <c r="F33" s="102">
        <f>F30+F32</f>
        <v>36558.051376</v>
      </c>
    </row>
    <row r="34" ht="21.75" customHeight="1" spans="1:6">
      <c r="A34" s="72" t="s">
        <v>134</v>
      </c>
      <c r="B34" s="73" t="s">
        <v>135</v>
      </c>
      <c r="C34" s="76" t="s">
        <v>120</v>
      </c>
      <c r="D34" s="104">
        <v>9.469</v>
      </c>
      <c r="E34" s="95">
        <f>F34</f>
        <v>3461.68188479344</v>
      </c>
      <c r="F34" s="95">
        <f>F33*0.09469</f>
        <v>3461.68188479344</v>
      </c>
    </row>
    <row r="35" ht="21.75" customHeight="1" spans="1:6">
      <c r="A35" s="96" t="s">
        <v>136</v>
      </c>
      <c r="B35" s="97"/>
      <c r="C35" s="97"/>
      <c r="D35" s="97"/>
      <c r="E35" s="98"/>
      <c r="F35" s="99">
        <f>SUM(F34)</f>
        <v>3461.68188479344</v>
      </c>
    </row>
    <row r="36" ht="12" customHeight="1" spans="1:6">
      <c r="A36" s="117"/>
      <c r="B36" s="118"/>
      <c r="C36" s="118"/>
      <c r="D36" s="118"/>
      <c r="E36" s="118"/>
      <c r="F36" s="119"/>
    </row>
    <row r="37" ht="21.75" customHeight="1" spans="1:6">
      <c r="A37" s="120" t="s">
        <v>141</v>
      </c>
      <c r="B37" s="121"/>
      <c r="C37" s="121"/>
      <c r="D37" s="121"/>
      <c r="E37" s="121"/>
      <c r="F37" s="122">
        <f>F35+F32+F29+F22+F20+F18</f>
        <v>40019.7332607934</v>
      </c>
    </row>
    <row r="38" ht="21.75" customHeight="1" spans="1:6">
      <c r="A38" s="120" t="s">
        <v>142</v>
      </c>
      <c r="B38" s="121"/>
      <c r="C38" s="121"/>
      <c r="D38" s="121"/>
      <c r="E38" s="121"/>
      <c r="F38" s="122">
        <f>F37/2.5</f>
        <v>16007.8933043174</v>
      </c>
    </row>
    <row r="39" ht="39.75" customHeight="1" spans="1:6">
      <c r="A39" s="10" t="s">
        <v>143</v>
      </c>
      <c r="B39" s="20"/>
      <c r="C39" s="20"/>
      <c r="D39" s="20"/>
      <c r="E39" s="20"/>
      <c r="F39" s="20"/>
    </row>
    <row r="40" ht="12.75" customHeight="1" spans="1:6">
      <c r="A40" s="8"/>
      <c r="B40" s="111"/>
      <c r="C40" s="8"/>
      <c r="D40" s="8"/>
      <c r="E40" s="8"/>
      <c r="F40" s="8"/>
    </row>
    <row r="41" ht="12.75" customHeight="1" spans="1:6">
      <c r="A41" s="8"/>
      <c r="B41" s="111"/>
      <c r="C41" s="8"/>
      <c r="D41" s="8"/>
      <c r="E41" s="8"/>
      <c r="F41" s="8"/>
    </row>
    <row r="42" ht="12.75" customHeight="1" spans="1:6">
      <c r="A42" s="8"/>
      <c r="B42" s="111"/>
      <c r="C42" s="8"/>
      <c r="D42" s="8"/>
      <c r="E42" s="8"/>
      <c r="F42" s="8"/>
    </row>
    <row r="43" ht="12.75" customHeight="1" spans="1:6">
      <c r="A43" s="8"/>
      <c r="B43" s="111"/>
      <c r="C43" s="8"/>
      <c r="D43" s="8"/>
      <c r="E43" s="8"/>
      <c r="F43" s="8"/>
    </row>
    <row r="44" ht="12.75" customHeight="1" spans="1:6">
      <c r="A44" s="8"/>
      <c r="B44" s="111"/>
      <c r="C44" s="8"/>
      <c r="D44" s="8"/>
      <c r="E44" s="8"/>
      <c r="F44" s="8"/>
    </row>
    <row r="45" ht="12.75" customHeight="1" spans="1:6">
      <c r="A45" s="8"/>
      <c r="B45" s="111"/>
      <c r="C45" s="8"/>
      <c r="D45" s="8"/>
      <c r="E45" s="8"/>
      <c r="F45" s="8"/>
    </row>
    <row r="46" ht="12.75" customHeight="1" spans="1:6">
      <c r="A46" s="8"/>
      <c r="B46" s="111"/>
      <c r="C46" s="8"/>
      <c r="D46" s="8"/>
      <c r="E46" s="8"/>
      <c r="F46" s="8"/>
    </row>
    <row r="47" ht="12.75" customHeight="1" spans="1:6">
      <c r="A47" s="8"/>
      <c r="B47" s="111"/>
      <c r="C47" s="8"/>
      <c r="D47" s="8"/>
      <c r="E47" s="8"/>
      <c r="F47" s="8"/>
    </row>
    <row r="48" ht="12.75" customHeight="1" spans="1:6">
      <c r="A48" s="8"/>
      <c r="B48" s="111"/>
      <c r="C48" s="8"/>
      <c r="D48" s="8"/>
      <c r="E48" s="8"/>
      <c r="F48" s="8"/>
    </row>
    <row r="49" ht="12.75" customHeight="1" spans="1:6">
      <c r="A49" s="8"/>
      <c r="B49" s="111"/>
      <c r="C49" s="8"/>
      <c r="D49" s="8"/>
      <c r="E49" s="8"/>
      <c r="F49" s="8"/>
    </row>
    <row r="50" ht="12.75" customHeight="1" spans="1:6">
      <c r="A50" s="8"/>
      <c r="B50" s="111"/>
      <c r="C50" s="8"/>
      <c r="D50" s="8"/>
      <c r="E50" s="8"/>
      <c r="F50" s="8"/>
    </row>
    <row r="51" ht="12.75" customHeight="1" spans="1:6">
      <c r="A51" s="8"/>
      <c r="B51" s="111"/>
      <c r="C51" s="8"/>
      <c r="D51" s="8"/>
      <c r="E51" s="8"/>
      <c r="F51" s="8"/>
    </row>
    <row r="52" ht="12.75" customHeight="1" spans="1:6">
      <c r="A52" s="8"/>
      <c r="B52" s="111"/>
      <c r="C52" s="8"/>
      <c r="D52" s="8"/>
      <c r="E52" s="8"/>
      <c r="F52" s="8"/>
    </row>
    <row r="53" ht="12.75" customHeight="1" spans="1:6">
      <c r="A53" s="8"/>
      <c r="B53" s="111"/>
      <c r="C53" s="8"/>
      <c r="D53" s="8"/>
      <c r="E53" s="8"/>
      <c r="F53" s="8"/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18">
    <mergeCell ref="A1:F1"/>
    <mergeCell ref="A2:F2"/>
    <mergeCell ref="H2:M2"/>
    <mergeCell ref="N2:O2"/>
    <mergeCell ref="B3:F3"/>
    <mergeCell ref="B4:F4"/>
    <mergeCell ref="A5:F5"/>
    <mergeCell ref="A6:F6"/>
    <mergeCell ref="A18:E18"/>
    <mergeCell ref="A20:E20"/>
    <mergeCell ref="A22:E22"/>
    <mergeCell ref="A29:E29"/>
    <mergeCell ref="A32:E32"/>
    <mergeCell ref="A35:E35"/>
    <mergeCell ref="A36:F36"/>
    <mergeCell ref="A37:E37"/>
    <mergeCell ref="A38:E38"/>
    <mergeCell ref="A39:F39"/>
  </mergeCells>
  <printOptions horizontalCentered="1"/>
  <pageMargins left="0.511811023622047" right="0.511811023622047" top="0.78740157480315" bottom="0.78740157480315" header="0.31496062992126" footer="0.31496062992126"/>
  <pageSetup paperSize="9" scale="79" orientation="portrait"/>
  <headerFooter/>
  <ignoredErrors>
    <ignoredError sqref="F21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"/>
  <sheetViews>
    <sheetView view="pageBreakPreview" zoomScale="86" zoomScaleNormal="100" topLeftCell="A25" workbookViewId="0">
      <selection activeCell="B4" sqref="B4:F4"/>
    </sheetView>
  </sheetViews>
  <sheetFormatPr defaultColWidth="14.4285714285714" defaultRowHeight="15.75"/>
  <cols>
    <col min="1" max="1" width="17.7142857142857" style="1" customWidth="1"/>
    <col min="2" max="2" width="37.7142857142857" style="1" customWidth="1"/>
    <col min="3" max="3" width="12.7142857142857" style="1" customWidth="1"/>
    <col min="4" max="4" width="11.8571428571429" style="1" customWidth="1"/>
    <col min="5" max="5" width="13.8571428571429" style="1" customWidth="1"/>
    <col min="6" max="6" width="20.7142857142857" style="1" customWidth="1"/>
    <col min="7" max="7" width="9.14285714285714" style="1" customWidth="1"/>
    <col min="8" max="8" width="24.8571428571429" style="1" customWidth="1"/>
    <col min="9" max="26" width="9.14285714285714" style="1" customWidth="1"/>
    <col min="27" max="16384" width="14.4285714285714" style="1"/>
  </cols>
  <sheetData>
    <row r="1" ht="72" customHeight="1" spans="1:6">
      <c r="A1" s="2" t="s">
        <v>104</v>
      </c>
      <c r="B1" s="3"/>
      <c r="C1" s="3"/>
      <c r="D1" s="3"/>
      <c r="E1" s="3"/>
      <c r="F1" s="4"/>
    </row>
    <row r="2" ht="29.25" customHeight="1" spans="1:14">
      <c r="A2" s="39" t="s">
        <v>1</v>
      </c>
      <c r="B2" s="40"/>
      <c r="C2" s="40"/>
      <c r="D2" s="40"/>
      <c r="E2" s="40"/>
      <c r="F2" s="41"/>
      <c r="G2" s="8"/>
      <c r="H2" s="8"/>
      <c r="N2" s="8"/>
    </row>
    <row r="3" ht="48.75" customHeight="1" spans="1:6">
      <c r="A3" s="9" t="s">
        <v>2</v>
      </c>
      <c r="B3" s="10" t="str">
        <f>ORÇ_BASICO!$C$3</f>
        <v>CONTRATAÇÃO DE CONSULTORIA ESPECIALIZADA EM ELABORAÇÃO DE PROJETOS DE OBRAS E SERVIÇOS DE ENGENHARIA PARA APOIO TÉCNICO A SECRETARIA DE INFRAESTRUTURA MUNICIPIO DE CAMARAGIBE.</v>
      </c>
      <c r="C3" s="10"/>
      <c r="D3" s="10"/>
      <c r="E3" s="10"/>
      <c r="F3" s="10"/>
    </row>
    <row r="4" ht="25.5" customHeight="1" spans="1:6">
      <c r="A4" s="9" t="s">
        <v>3</v>
      </c>
      <c r="B4" s="10" t="s">
        <v>60</v>
      </c>
      <c r="C4" s="10"/>
      <c r="D4" s="10"/>
      <c r="E4" s="10"/>
      <c r="F4" s="10"/>
    </row>
    <row r="5" ht="24.75" customHeight="1" spans="1:6">
      <c r="A5" s="87" t="s">
        <v>79</v>
      </c>
      <c r="B5" s="88"/>
      <c r="C5" s="88"/>
      <c r="D5" s="88"/>
      <c r="E5" s="88"/>
      <c r="F5" s="88"/>
    </row>
    <row r="6" ht="8.25" customHeight="1" spans="1:6">
      <c r="A6" s="113"/>
      <c r="B6" s="114"/>
      <c r="C6" s="114"/>
      <c r="D6" s="114"/>
      <c r="E6" s="114"/>
      <c r="F6" s="115"/>
    </row>
    <row r="7" ht="21.75" customHeight="1" spans="1:26">
      <c r="A7" s="90" t="s">
        <v>7</v>
      </c>
      <c r="B7" s="90" t="s">
        <v>105</v>
      </c>
      <c r="C7" s="90" t="s">
        <v>9</v>
      </c>
      <c r="D7" s="90" t="s">
        <v>10</v>
      </c>
      <c r="E7" s="90" t="s">
        <v>106</v>
      </c>
      <c r="F7" s="90" t="s">
        <v>107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ht="21.75" customHeight="1" spans="1:6">
      <c r="A8" s="72"/>
      <c r="B8" s="73" t="s">
        <v>108</v>
      </c>
      <c r="C8" s="76"/>
      <c r="D8" s="92"/>
      <c r="E8" s="92"/>
      <c r="F8" s="92"/>
    </row>
    <row r="9" ht="21" customHeight="1" spans="1:6">
      <c r="A9" s="72" t="s">
        <v>13</v>
      </c>
      <c r="B9" s="73" t="s">
        <v>109</v>
      </c>
      <c r="C9" s="76"/>
      <c r="D9" s="92"/>
      <c r="E9" s="92"/>
      <c r="F9" s="92"/>
    </row>
    <row r="10" ht="21.75" customHeight="1" spans="1:6">
      <c r="A10" s="76" t="s">
        <v>110</v>
      </c>
      <c r="B10" s="93" t="s">
        <v>111</v>
      </c>
      <c r="C10" s="76" t="s">
        <v>51</v>
      </c>
      <c r="D10" s="94">
        <v>0.1</v>
      </c>
      <c r="E10" s="95">
        <v>17126.55</v>
      </c>
      <c r="F10" s="95">
        <f t="shared" ref="F10:F16" si="0">D10*E10</f>
        <v>1712.655</v>
      </c>
    </row>
    <row r="11" ht="21.75" customHeight="1" spans="1:8">
      <c r="A11" s="76" t="str">
        <f t="shared" ref="A11:A16" si="1">A10</f>
        <v>DNIT Jul 23</v>
      </c>
      <c r="B11" s="93" t="s">
        <v>112</v>
      </c>
      <c r="C11" s="76" t="s">
        <v>51</v>
      </c>
      <c r="D11" s="94">
        <v>1</v>
      </c>
      <c r="E11" s="95">
        <v>11669.34</v>
      </c>
      <c r="F11" s="95">
        <f t="shared" si="0"/>
        <v>11669.34</v>
      </c>
      <c r="H11" s="1">
        <v>176</v>
      </c>
    </row>
    <row r="12" ht="21.75" customHeight="1" spans="1:8">
      <c r="A12" s="76" t="str">
        <f t="shared" si="1"/>
        <v>DNIT Jul 23</v>
      </c>
      <c r="B12" s="93" t="s">
        <v>113</v>
      </c>
      <c r="C12" s="76" t="s">
        <v>51</v>
      </c>
      <c r="D12" s="94">
        <v>0</v>
      </c>
      <c r="E12" s="95">
        <v>2290.75</v>
      </c>
      <c r="F12" s="95">
        <f t="shared" si="0"/>
        <v>0</v>
      </c>
      <c r="H12" s="1">
        <f>H11/5</f>
        <v>35.2</v>
      </c>
    </row>
    <row r="13" ht="21.75" customHeight="1" spans="1:6">
      <c r="A13" s="76" t="str">
        <f t="shared" si="1"/>
        <v>DNIT Jul 23</v>
      </c>
      <c r="B13" s="93" t="s">
        <v>114</v>
      </c>
      <c r="C13" s="76" t="s">
        <v>51</v>
      </c>
      <c r="D13" s="94">
        <v>0</v>
      </c>
      <c r="E13" s="95">
        <v>1467.63</v>
      </c>
      <c r="F13" s="95">
        <f t="shared" si="0"/>
        <v>0</v>
      </c>
    </row>
    <row r="14" ht="21.75" customHeight="1" spans="1:6">
      <c r="A14" s="76" t="str">
        <f t="shared" si="1"/>
        <v>DNIT Jul 23</v>
      </c>
      <c r="B14" s="93" t="s">
        <v>115</v>
      </c>
      <c r="C14" s="76" t="s">
        <v>140</v>
      </c>
      <c r="D14" s="94">
        <f>[1]Composições_01!D14*1.5</f>
        <v>0</v>
      </c>
      <c r="E14" s="95">
        <v>2157.71</v>
      </c>
      <c r="F14" s="95">
        <f t="shared" si="0"/>
        <v>0</v>
      </c>
    </row>
    <row r="15" ht="21.75" customHeight="1" spans="1:6">
      <c r="A15" s="76" t="str">
        <f t="shared" si="1"/>
        <v>DNIT Jul 23</v>
      </c>
      <c r="B15" s="93" t="s">
        <v>116</v>
      </c>
      <c r="C15" s="76" t="s">
        <v>140</v>
      </c>
      <c r="D15" s="94">
        <f>[1]Composições_01!D15*1.5</f>
        <v>0</v>
      </c>
      <c r="E15" s="95">
        <v>1882.18</v>
      </c>
      <c r="F15" s="95">
        <f t="shared" si="0"/>
        <v>0</v>
      </c>
    </row>
    <row r="16" ht="21.75" customHeight="1" spans="1:6">
      <c r="A16" s="76" t="str">
        <f t="shared" si="1"/>
        <v>DNIT Jul 23</v>
      </c>
      <c r="B16" s="93" t="s">
        <v>117</v>
      </c>
      <c r="C16" s="76" t="s">
        <v>140</v>
      </c>
      <c r="D16" s="94">
        <f>[1]Composições_01!D16*1.5</f>
        <v>0</v>
      </c>
      <c r="E16" s="95">
        <v>1618.28</v>
      </c>
      <c r="F16" s="95">
        <f t="shared" si="0"/>
        <v>0</v>
      </c>
    </row>
    <row r="17" ht="21.75" customHeight="1" spans="1:6">
      <c r="A17" s="76"/>
      <c r="B17" s="93"/>
      <c r="C17" s="76"/>
      <c r="D17" s="92"/>
      <c r="E17" s="92"/>
      <c r="F17" s="92"/>
    </row>
    <row r="18" ht="21.75" customHeight="1" spans="1:6">
      <c r="A18" s="96" t="s">
        <v>118</v>
      </c>
      <c r="B18" s="97"/>
      <c r="C18" s="97"/>
      <c r="D18" s="97"/>
      <c r="E18" s="98"/>
      <c r="F18" s="99">
        <f>SUM(F10:F16)</f>
        <v>13381.995</v>
      </c>
    </row>
    <row r="19" ht="21.75" customHeight="1" spans="1:8">
      <c r="A19" s="72" t="s">
        <v>15</v>
      </c>
      <c r="B19" s="73" t="s">
        <v>119</v>
      </c>
      <c r="C19" s="76" t="s">
        <v>120</v>
      </c>
      <c r="D19" s="92">
        <v>84.04</v>
      </c>
      <c r="E19" s="92"/>
      <c r="F19" s="95">
        <f>ROUNDDOWN(D19/100*F18,2)</f>
        <v>11246.22</v>
      </c>
      <c r="H19" s="100"/>
    </row>
    <row r="20" ht="21.75" customHeight="1" spans="1:6">
      <c r="A20" s="96" t="s">
        <v>144</v>
      </c>
      <c r="B20" s="97"/>
      <c r="C20" s="97"/>
      <c r="D20" s="97"/>
      <c r="E20" s="98"/>
      <c r="F20" s="99">
        <f>SUM(F19)</f>
        <v>11246.22</v>
      </c>
    </row>
    <row r="21" ht="21.75" customHeight="1" spans="1:6">
      <c r="A21" s="72" t="s">
        <v>17</v>
      </c>
      <c r="B21" s="73" t="s">
        <v>122</v>
      </c>
      <c r="C21" s="76" t="s">
        <v>120</v>
      </c>
      <c r="D21" s="92">
        <v>20</v>
      </c>
      <c r="E21" s="92"/>
      <c r="F21" s="95">
        <f>ROUNDDOWN(D21/100*F18,2)</f>
        <v>2676.39</v>
      </c>
    </row>
    <row r="22" ht="21.75" customHeight="1" spans="1:6">
      <c r="A22" s="96" t="s">
        <v>145</v>
      </c>
      <c r="B22" s="97"/>
      <c r="C22" s="97"/>
      <c r="D22" s="97"/>
      <c r="E22" s="98"/>
      <c r="F22" s="99">
        <f>SUM(F21)</f>
        <v>2676.39</v>
      </c>
    </row>
    <row r="23" ht="21.75" customHeight="1" spans="1:6">
      <c r="A23" s="72" t="s">
        <v>19</v>
      </c>
      <c r="B23" s="73" t="s">
        <v>124</v>
      </c>
      <c r="C23" s="76"/>
      <c r="D23" s="92"/>
      <c r="E23" s="92"/>
      <c r="F23" s="92"/>
    </row>
    <row r="24" ht="21.75" customHeight="1" spans="1:6">
      <c r="A24" s="72" t="s">
        <v>48</v>
      </c>
      <c r="B24" s="73" t="s">
        <v>125</v>
      </c>
      <c r="C24" s="76"/>
      <c r="D24" s="92"/>
      <c r="E24" s="92"/>
      <c r="F24" s="92"/>
    </row>
    <row r="25" ht="21.75" customHeight="1" spans="1:6">
      <c r="A25" s="76" t="str">
        <f t="shared" ref="A25:A26" si="2">A15</f>
        <v>DNIT Jul 23</v>
      </c>
      <c r="B25" s="93" t="s">
        <v>126</v>
      </c>
      <c r="C25" s="76" t="s">
        <v>51</v>
      </c>
      <c r="D25" s="92">
        <f>D12</f>
        <v>0</v>
      </c>
      <c r="E25" s="95">
        <v>3163.12</v>
      </c>
      <c r="F25" s="95">
        <f t="shared" ref="F25:F27" si="3">D25*E25</f>
        <v>0</v>
      </c>
    </row>
    <row r="26" ht="21.75" customHeight="1" spans="1:6">
      <c r="A26" s="76" t="str">
        <f t="shared" si="2"/>
        <v>DNIT Jul 23</v>
      </c>
      <c r="B26" s="93" t="s">
        <v>127</v>
      </c>
      <c r="C26" s="76" t="s">
        <v>51</v>
      </c>
      <c r="D26" s="92">
        <f>D14</f>
        <v>0</v>
      </c>
      <c r="E26" s="95">
        <v>4235.59</v>
      </c>
      <c r="F26" s="95">
        <f t="shared" si="3"/>
        <v>0</v>
      </c>
    </row>
    <row r="27" ht="21.75" customHeight="1" spans="1:6">
      <c r="A27" s="76" t="str">
        <f>A26</f>
        <v>DNIT Jul 23</v>
      </c>
      <c r="B27" s="93" t="s">
        <v>128</v>
      </c>
      <c r="C27" s="76" t="s">
        <v>51</v>
      </c>
      <c r="D27" s="92">
        <f>D25+D26</f>
        <v>0</v>
      </c>
      <c r="E27" s="95">
        <f>66*32.84+6.47*116.49</f>
        <v>2921.1303</v>
      </c>
      <c r="F27" s="95">
        <f t="shared" si="3"/>
        <v>0</v>
      </c>
    </row>
    <row r="28" ht="21.75" customHeight="1" spans="1:6">
      <c r="A28" s="76"/>
      <c r="B28" s="93"/>
      <c r="C28" s="76"/>
      <c r="D28" s="92"/>
      <c r="E28" s="92"/>
      <c r="F28" s="92"/>
    </row>
    <row r="29" ht="21.75" customHeight="1" spans="1:6">
      <c r="A29" s="96" t="s">
        <v>146</v>
      </c>
      <c r="B29" s="97"/>
      <c r="C29" s="97"/>
      <c r="D29" s="97"/>
      <c r="E29" s="98"/>
      <c r="F29" s="99">
        <f>SUM(F25:F27)</f>
        <v>0</v>
      </c>
    </row>
    <row r="30" ht="21.75" customHeight="1" spans="1:6">
      <c r="A30" s="76"/>
      <c r="B30" s="101" t="s">
        <v>130</v>
      </c>
      <c r="C30" s="76"/>
      <c r="D30" s="92"/>
      <c r="E30" s="92"/>
      <c r="F30" s="102">
        <f>F18+F20+F22+F29</f>
        <v>27304.605</v>
      </c>
    </row>
    <row r="31" ht="21.75" customHeight="1" spans="1:6">
      <c r="A31" s="72" t="s">
        <v>21</v>
      </c>
      <c r="B31" s="73" t="s">
        <v>131</v>
      </c>
      <c r="C31" s="76" t="s">
        <v>120</v>
      </c>
      <c r="D31" s="92">
        <v>12</v>
      </c>
      <c r="E31" s="92">
        <f>F31</f>
        <v>3276.5526</v>
      </c>
      <c r="F31" s="95">
        <f>F30*0.12</f>
        <v>3276.5526</v>
      </c>
    </row>
    <row r="32" ht="21.75" customHeight="1" spans="1:6">
      <c r="A32" s="96" t="s">
        <v>147</v>
      </c>
      <c r="B32" s="97"/>
      <c r="C32" s="97"/>
      <c r="D32" s="97"/>
      <c r="E32" s="98"/>
      <c r="F32" s="99">
        <f>SUM(F31)</f>
        <v>3276.5526</v>
      </c>
    </row>
    <row r="33" ht="21.75" customHeight="1" spans="1:6">
      <c r="A33" s="76"/>
      <c r="B33" s="101" t="s">
        <v>133</v>
      </c>
      <c r="C33" s="76"/>
      <c r="D33" s="92"/>
      <c r="E33" s="92"/>
      <c r="F33" s="102">
        <f>F30+F32</f>
        <v>30581.1576</v>
      </c>
    </row>
    <row r="34" ht="21.75" customHeight="1" spans="1:6">
      <c r="A34" s="72" t="s">
        <v>134</v>
      </c>
      <c r="B34" s="73" t="s">
        <v>135</v>
      </c>
      <c r="C34" s="76" t="s">
        <v>120</v>
      </c>
      <c r="D34" s="104">
        <v>9.469</v>
      </c>
      <c r="E34" s="92">
        <f>F34</f>
        <v>2895.729813144</v>
      </c>
      <c r="F34" s="95">
        <f>F33*0.09469</f>
        <v>2895.729813144</v>
      </c>
    </row>
    <row r="35" ht="21.75" customHeight="1" spans="1:6">
      <c r="A35" s="96" t="s">
        <v>148</v>
      </c>
      <c r="B35" s="97"/>
      <c r="C35" s="97"/>
      <c r="D35" s="97"/>
      <c r="E35" s="98"/>
      <c r="F35" s="99">
        <f>SUM(F34)</f>
        <v>2895.729813144</v>
      </c>
    </row>
    <row r="36" ht="13.5" customHeight="1" spans="1:6">
      <c r="A36" s="117"/>
      <c r="B36" s="118"/>
      <c r="C36" s="118"/>
      <c r="D36" s="118"/>
      <c r="E36" s="118"/>
      <c r="F36" s="119"/>
    </row>
    <row r="37" ht="21.75" customHeight="1" spans="1:6">
      <c r="A37" s="120" t="s">
        <v>59</v>
      </c>
      <c r="B37" s="121"/>
      <c r="C37" s="121"/>
      <c r="D37" s="121"/>
      <c r="E37" s="121"/>
      <c r="F37" s="122">
        <f>F35+F32+F29+F22+F20+F18</f>
        <v>33476.887413144</v>
      </c>
    </row>
    <row r="38" ht="34.5" customHeight="1" spans="1:6">
      <c r="A38" s="10" t="s">
        <v>149</v>
      </c>
      <c r="B38" s="20"/>
      <c r="C38" s="20"/>
      <c r="D38" s="20"/>
      <c r="E38" s="20"/>
      <c r="F38" s="20"/>
    </row>
    <row r="39" ht="12.75" customHeight="1" spans="1:6">
      <c r="A39" s="8"/>
      <c r="B39" s="111"/>
      <c r="C39" s="8"/>
      <c r="D39" s="8"/>
      <c r="E39" s="8"/>
      <c r="F39" s="8"/>
    </row>
    <row r="40" ht="12.75" customHeight="1" spans="1:6">
      <c r="A40" s="8"/>
      <c r="B40" s="111"/>
      <c r="C40" s="8"/>
      <c r="D40" s="8"/>
      <c r="E40" s="8"/>
      <c r="F40" s="8"/>
    </row>
    <row r="41" ht="12.75" customHeight="1" spans="1:6">
      <c r="A41" s="8"/>
      <c r="B41" s="111"/>
      <c r="C41" s="8"/>
      <c r="D41" s="8"/>
      <c r="E41" s="8"/>
      <c r="F41" s="8"/>
    </row>
    <row r="42" ht="12.75" customHeight="1" spans="1:6">
      <c r="A42" s="8"/>
      <c r="B42" s="111"/>
      <c r="C42" s="8"/>
      <c r="D42" s="8"/>
      <c r="E42" s="8"/>
      <c r="F42" s="8"/>
    </row>
    <row r="43" ht="12.75" customHeight="1" spans="1:6">
      <c r="A43" s="8"/>
      <c r="B43" s="111"/>
      <c r="C43" s="8"/>
      <c r="D43" s="8"/>
      <c r="E43" s="8"/>
      <c r="F43" s="8"/>
    </row>
    <row r="44" ht="12.75" customHeight="1" spans="1:6">
      <c r="A44" s="8"/>
      <c r="B44" s="111"/>
      <c r="C44" s="8"/>
      <c r="D44" s="8"/>
      <c r="E44" s="8"/>
      <c r="F44" s="8"/>
    </row>
    <row r="45" ht="12.75" customHeight="1" spans="1:6">
      <c r="A45" s="8"/>
      <c r="B45" s="111"/>
      <c r="C45" s="8"/>
      <c r="D45" s="8"/>
      <c r="E45" s="8"/>
      <c r="F45" s="8"/>
    </row>
    <row r="46" ht="12.75" customHeight="1" spans="1:6">
      <c r="A46" s="8"/>
      <c r="B46" s="111"/>
      <c r="C46" s="8"/>
      <c r="D46" s="8"/>
      <c r="E46" s="8"/>
      <c r="F46" s="8"/>
    </row>
    <row r="47" ht="12.75" customHeight="1" spans="1:6">
      <c r="A47" s="8"/>
      <c r="B47" s="111"/>
      <c r="C47" s="8"/>
      <c r="D47" s="8"/>
      <c r="E47" s="8"/>
      <c r="F47" s="8"/>
    </row>
    <row r="48" ht="12.75" customHeight="1" spans="1:6">
      <c r="A48" s="8"/>
      <c r="B48" s="111"/>
      <c r="C48" s="8"/>
      <c r="D48" s="8"/>
      <c r="E48" s="8"/>
      <c r="F48" s="8"/>
    </row>
    <row r="49" ht="12.75" customHeight="1" spans="1:6">
      <c r="A49" s="8"/>
      <c r="B49" s="111"/>
      <c r="C49" s="8"/>
      <c r="D49" s="8"/>
      <c r="E49" s="8"/>
      <c r="F49" s="8"/>
    </row>
    <row r="50" ht="12.75" customHeight="1" spans="1:6">
      <c r="A50" s="8"/>
      <c r="B50" s="111"/>
      <c r="C50" s="8"/>
      <c r="D50" s="8"/>
      <c r="E50" s="8"/>
      <c r="F50" s="8"/>
    </row>
    <row r="51" ht="12.75" customHeight="1" spans="1:6">
      <c r="A51" s="8"/>
      <c r="B51" s="111"/>
      <c r="C51" s="8"/>
      <c r="D51" s="8"/>
      <c r="E51" s="8"/>
      <c r="F51" s="8"/>
    </row>
    <row r="52" ht="12.75" customHeight="1" spans="1:6">
      <c r="A52" s="8"/>
      <c r="B52" s="111"/>
      <c r="C52" s="8"/>
      <c r="D52" s="8"/>
      <c r="E52" s="8"/>
      <c r="F52" s="8"/>
    </row>
    <row r="53" ht="12.75" customHeight="1" spans="1:6">
      <c r="A53" s="8"/>
      <c r="B53" s="111"/>
      <c r="C53" s="8"/>
      <c r="D53" s="8"/>
      <c r="E53" s="8"/>
      <c r="F53" s="8"/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17">
    <mergeCell ref="A1:F1"/>
    <mergeCell ref="A2:F2"/>
    <mergeCell ref="H2:M2"/>
    <mergeCell ref="N2:O2"/>
    <mergeCell ref="B3:F3"/>
    <mergeCell ref="B4:F4"/>
    <mergeCell ref="A5:F5"/>
    <mergeCell ref="A6:F6"/>
    <mergeCell ref="A18:E18"/>
    <mergeCell ref="A20:E20"/>
    <mergeCell ref="A22:E22"/>
    <mergeCell ref="A29:E29"/>
    <mergeCell ref="A32:E32"/>
    <mergeCell ref="A35:E35"/>
    <mergeCell ref="A36:F36"/>
    <mergeCell ref="A37:E37"/>
    <mergeCell ref="A38:F38"/>
  </mergeCells>
  <printOptions horizontalCentered="1"/>
  <pageMargins left="0.236220472440945" right="0.236220472440945" top="0.748031496062992" bottom="0.748031496062992" header="0.31496062992126" footer="0.31496062992126"/>
  <pageSetup paperSize="9" scale="83" orientation="portrait"/>
  <headerFooter/>
  <ignoredErrors>
    <ignoredError sqref="F21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"/>
  <sheetViews>
    <sheetView view="pageBreakPreview" zoomScale="84" zoomScaleNormal="100" topLeftCell="A28" workbookViewId="0">
      <selection activeCell="H38" sqref="H38"/>
    </sheetView>
  </sheetViews>
  <sheetFormatPr defaultColWidth="14.4285714285714" defaultRowHeight="15.75"/>
  <cols>
    <col min="1" max="1" width="14.5714285714286" style="1" customWidth="1"/>
    <col min="2" max="2" width="37.7142857142857" style="1" customWidth="1"/>
    <col min="3" max="5" width="12.7142857142857" style="1" customWidth="1"/>
    <col min="6" max="6" width="20.7142857142857" style="1" customWidth="1"/>
    <col min="7" max="7" width="9.14285714285714" style="1" customWidth="1"/>
    <col min="8" max="8" width="24.8571428571429" style="1" customWidth="1"/>
    <col min="9" max="26" width="9.14285714285714" style="1" customWidth="1"/>
    <col min="27" max="16384" width="14.4285714285714" style="1"/>
  </cols>
  <sheetData>
    <row r="1" ht="72" customHeight="1" spans="1:6">
      <c r="A1" s="2" t="s">
        <v>104</v>
      </c>
      <c r="B1" s="3"/>
      <c r="C1" s="3"/>
      <c r="D1" s="3"/>
      <c r="E1" s="3"/>
      <c r="F1" s="4"/>
    </row>
    <row r="2" ht="29.25" customHeight="1" spans="1:14">
      <c r="A2" s="39" t="s">
        <v>1</v>
      </c>
      <c r="B2" s="40"/>
      <c r="C2" s="40"/>
      <c r="D2" s="40"/>
      <c r="E2" s="40"/>
      <c r="F2" s="41"/>
      <c r="G2" s="8"/>
      <c r="H2" s="8"/>
      <c r="N2" s="8"/>
    </row>
    <row r="3" ht="50.25" customHeight="1" spans="1:6">
      <c r="A3" s="9" t="s">
        <v>2</v>
      </c>
      <c r="B3" s="10" t="str">
        <f>ORÇ_BASICO!$C$3</f>
        <v>CONTRATAÇÃO DE CONSULTORIA ESPECIALIZADA EM ELABORAÇÃO DE PROJETOS DE OBRAS E SERVIÇOS DE ENGENHARIA PARA APOIO TÉCNICO A SECRETARIA DE INFRAESTRUTURA MUNICIPIO DE CAMARAGIBE.</v>
      </c>
      <c r="C3" s="10"/>
      <c r="D3" s="10"/>
      <c r="E3" s="10"/>
      <c r="F3" s="10"/>
    </row>
    <row r="4" ht="25.5" customHeight="1" spans="1:6">
      <c r="A4" s="130" t="s">
        <v>3</v>
      </c>
      <c r="B4" s="131" t="s">
        <v>60</v>
      </c>
      <c r="C4" s="131"/>
      <c r="D4" s="131"/>
      <c r="E4" s="131"/>
      <c r="F4" s="131"/>
    </row>
    <row r="5" ht="24.75" customHeight="1" spans="1:6">
      <c r="A5" s="87" t="s">
        <v>43</v>
      </c>
      <c r="B5" s="88"/>
      <c r="C5" s="88"/>
      <c r="D5" s="88"/>
      <c r="E5" s="88"/>
      <c r="F5" s="88"/>
    </row>
    <row r="6" ht="12.75" customHeight="1" spans="1:6">
      <c r="A6" s="113"/>
      <c r="B6" s="114"/>
      <c r="C6" s="114"/>
      <c r="D6" s="114"/>
      <c r="E6" s="114"/>
      <c r="F6" s="115"/>
    </row>
    <row r="7" ht="21.75" customHeight="1" spans="1:26">
      <c r="A7" s="90" t="s">
        <v>7</v>
      </c>
      <c r="B7" s="90" t="s">
        <v>105</v>
      </c>
      <c r="C7" s="90" t="s">
        <v>9</v>
      </c>
      <c r="D7" s="90" t="s">
        <v>10</v>
      </c>
      <c r="E7" s="90" t="s">
        <v>106</v>
      </c>
      <c r="F7" s="90" t="s">
        <v>107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ht="21.75" customHeight="1" spans="1:6">
      <c r="A8" s="72"/>
      <c r="B8" s="73" t="s">
        <v>108</v>
      </c>
      <c r="C8" s="76"/>
      <c r="D8" s="92"/>
      <c r="E8" s="92"/>
      <c r="F8" s="92"/>
    </row>
    <row r="9" ht="21.75" customHeight="1" spans="1:6">
      <c r="A9" s="72" t="s">
        <v>13</v>
      </c>
      <c r="B9" s="73" t="s">
        <v>109</v>
      </c>
      <c r="C9" s="76"/>
      <c r="D9" s="92"/>
      <c r="E9" s="92"/>
      <c r="F9" s="95"/>
    </row>
    <row r="10" ht="21.75" customHeight="1" spans="1:6">
      <c r="A10" s="76" t="s">
        <v>110</v>
      </c>
      <c r="B10" s="93" t="s">
        <v>111</v>
      </c>
      <c r="C10" s="76" t="s">
        <v>51</v>
      </c>
      <c r="D10" s="94">
        <v>0.5</v>
      </c>
      <c r="E10" s="95">
        <v>17126.55</v>
      </c>
      <c r="F10" s="95">
        <f t="shared" ref="F10:F16" si="0">D10*E10</f>
        <v>8563.275</v>
      </c>
    </row>
    <row r="11" ht="21.75" customHeight="1" spans="1:8">
      <c r="A11" s="76" t="str">
        <f t="shared" ref="A11:A16" si="1">A10</f>
        <v>DNIT Jul 23</v>
      </c>
      <c r="B11" s="93" t="s">
        <v>112</v>
      </c>
      <c r="C11" s="76" t="s">
        <v>51</v>
      </c>
      <c r="D11" s="94">
        <v>1.5</v>
      </c>
      <c r="E11" s="95">
        <v>11669.34</v>
      </c>
      <c r="F11" s="95">
        <f t="shared" si="0"/>
        <v>17504.01</v>
      </c>
      <c r="H11" s="1">
        <v>176</v>
      </c>
    </row>
    <row r="12" ht="21.75" customHeight="1" spans="1:8">
      <c r="A12" s="76" t="str">
        <f t="shared" si="1"/>
        <v>DNIT Jul 23</v>
      </c>
      <c r="B12" s="93" t="s">
        <v>113</v>
      </c>
      <c r="C12" s="76" t="s">
        <v>51</v>
      </c>
      <c r="D12" s="94">
        <v>0</v>
      </c>
      <c r="E12" s="95">
        <v>2290.75</v>
      </c>
      <c r="F12" s="95">
        <f t="shared" si="0"/>
        <v>0</v>
      </c>
      <c r="H12" s="1">
        <f>H11/5</f>
        <v>35.2</v>
      </c>
    </row>
    <row r="13" ht="21.75" customHeight="1" spans="1:6">
      <c r="A13" s="76" t="str">
        <f t="shared" si="1"/>
        <v>DNIT Jul 23</v>
      </c>
      <c r="B13" s="93" t="s">
        <v>114</v>
      </c>
      <c r="C13" s="76" t="s">
        <v>51</v>
      </c>
      <c r="D13" s="94">
        <v>0</v>
      </c>
      <c r="E13" s="95">
        <v>1467.63</v>
      </c>
      <c r="F13" s="95">
        <f t="shared" si="0"/>
        <v>0</v>
      </c>
    </row>
    <row r="14" ht="21.75" customHeight="1" spans="1:6">
      <c r="A14" s="76" t="str">
        <f t="shared" si="1"/>
        <v>DNIT Jul 23</v>
      </c>
      <c r="B14" s="93" t="s">
        <v>115</v>
      </c>
      <c r="C14" s="76" t="s">
        <v>140</v>
      </c>
      <c r="D14" s="94">
        <f>[1]Composições_01!D14*1.5</f>
        <v>0</v>
      </c>
      <c r="E14" s="95">
        <v>2157.71</v>
      </c>
      <c r="F14" s="95">
        <f t="shared" si="0"/>
        <v>0</v>
      </c>
    </row>
    <row r="15" ht="21.75" customHeight="1" spans="1:6">
      <c r="A15" s="76" t="str">
        <f t="shared" si="1"/>
        <v>DNIT Jul 23</v>
      </c>
      <c r="B15" s="93" t="s">
        <v>116</v>
      </c>
      <c r="C15" s="76" t="s">
        <v>140</v>
      </c>
      <c r="D15" s="94">
        <f>[1]Composições_01!D15*1.5</f>
        <v>0</v>
      </c>
      <c r="E15" s="95">
        <v>1882.18</v>
      </c>
      <c r="F15" s="95">
        <f t="shared" si="0"/>
        <v>0</v>
      </c>
    </row>
    <row r="16" ht="21.75" customHeight="1" spans="1:6">
      <c r="A16" s="76" t="str">
        <f t="shared" si="1"/>
        <v>DNIT Jul 23</v>
      </c>
      <c r="B16" s="93" t="s">
        <v>117</v>
      </c>
      <c r="C16" s="76" t="s">
        <v>140</v>
      </c>
      <c r="D16" s="94">
        <f>[1]Composições_01!D16*1.5</f>
        <v>0</v>
      </c>
      <c r="E16" s="95">
        <v>1618.28</v>
      </c>
      <c r="F16" s="95">
        <f t="shared" si="0"/>
        <v>0</v>
      </c>
    </row>
    <row r="17" ht="12.75" customHeight="1" spans="1:6">
      <c r="A17" s="76"/>
      <c r="B17" s="93"/>
      <c r="C17" s="76"/>
      <c r="D17" s="92"/>
      <c r="E17" s="92"/>
      <c r="F17" s="95"/>
    </row>
    <row r="18" ht="21.75" customHeight="1" spans="1:6">
      <c r="A18" s="96" t="s">
        <v>118</v>
      </c>
      <c r="B18" s="97"/>
      <c r="C18" s="97"/>
      <c r="D18" s="97"/>
      <c r="E18" s="98"/>
      <c r="F18" s="99">
        <f>SUM(F10:F16)</f>
        <v>26067.285</v>
      </c>
    </row>
    <row r="19" ht="21.75" customHeight="1" spans="1:8">
      <c r="A19" s="72" t="s">
        <v>15</v>
      </c>
      <c r="B19" s="73" t="s">
        <v>119</v>
      </c>
      <c r="C19" s="76" t="s">
        <v>120</v>
      </c>
      <c r="D19" s="92">
        <v>84.04</v>
      </c>
      <c r="E19" s="92"/>
      <c r="F19" s="95">
        <f>ROUNDDOWN(D19/100*F18,2)</f>
        <v>21906.94</v>
      </c>
      <c r="H19" s="100"/>
    </row>
    <row r="20" ht="21.75" customHeight="1" spans="1:6">
      <c r="A20" s="96" t="s">
        <v>121</v>
      </c>
      <c r="B20" s="97"/>
      <c r="C20" s="97"/>
      <c r="D20" s="97"/>
      <c r="E20" s="98"/>
      <c r="F20" s="99">
        <f>SUM(F19)</f>
        <v>21906.94</v>
      </c>
    </row>
    <row r="21" ht="21.75" customHeight="1" spans="1:6">
      <c r="A21" s="72" t="s">
        <v>17</v>
      </c>
      <c r="B21" s="73" t="s">
        <v>122</v>
      </c>
      <c r="C21" s="76" t="s">
        <v>120</v>
      </c>
      <c r="D21" s="92">
        <v>20</v>
      </c>
      <c r="E21" s="92"/>
      <c r="F21" s="95">
        <f>ROUNDDOWN(D21/100*F18,2)</f>
        <v>5213.45</v>
      </c>
    </row>
    <row r="22" ht="21.75" customHeight="1" spans="1:6">
      <c r="A22" s="96" t="s">
        <v>123</v>
      </c>
      <c r="B22" s="97"/>
      <c r="C22" s="97"/>
      <c r="D22" s="97"/>
      <c r="E22" s="98"/>
      <c r="F22" s="99">
        <f>SUM(F21)</f>
        <v>5213.45</v>
      </c>
    </row>
    <row r="23" ht="21.75" customHeight="1" spans="1:6">
      <c r="A23" s="72" t="s">
        <v>19</v>
      </c>
      <c r="B23" s="73" t="s">
        <v>124</v>
      </c>
      <c r="C23" s="76"/>
      <c r="D23" s="92"/>
      <c r="E23" s="92"/>
      <c r="F23" s="95"/>
    </row>
    <row r="24" ht="21.75" customHeight="1" spans="1:6">
      <c r="A24" s="72" t="s">
        <v>48</v>
      </c>
      <c r="B24" s="73" t="s">
        <v>125</v>
      </c>
      <c r="C24" s="76"/>
      <c r="D24" s="92"/>
      <c r="E24" s="92"/>
      <c r="F24" s="95"/>
    </row>
    <row r="25" ht="21.75" customHeight="1" spans="1:6">
      <c r="A25" s="76" t="str">
        <f t="shared" ref="A25:A26" si="2">A15</f>
        <v>DNIT Jul 23</v>
      </c>
      <c r="B25" s="93" t="s">
        <v>126</v>
      </c>
      <c r="C25" s="76" t="s">
        <v>51</v>
      </c>
      <c r="D25" s="92">
        <f>D12</f>
        <v>0</v>
      </c>
      <c r="E25" s="95">
        <v>3163.12</v>
      </c>
      <c r="F25" s="95">
        <f t="shared" ref="F25:F27" si="3">D25*E25</f>
        <v>0</v>
      </c>
    </row>
    <row r="26" ht="21.75" customHeight="1" spans="1:6">
      <c r="A26" s="76" t="str">
        <f t="shared" si="2"/>
        <v>DNIT Jul 23</v>
      </c>
      <c r="B26" s="93" t="s">
        <v>127</v>
      </c>
      <c r="C26" s="76" t="s">
        <v>51</v>
      </c>
      <c r="D26" s="92">
        <f>D14</f>
        <v>0</v>
      </c>
      <c r="E26" s="95">
        <v>4235.59</v>
      </c>
      <c r="F26" s="95">
        <f t="shared" si="3"/>
        <v>0</v>
      </c>
    </row>
    <row r="27" ht="21.75" customHeight="1" spans="1:6">
      <c r="A27" s="76" t="str">
        <f>A26</f>
        <v>DNIT Jul 23</v>
      </c>
      <c r="B27" s="93" t="s">
        <v>128</v>
      </c>
      <c r="C27" s="76" t="s">
        <v>51</v>
      </c>
      <c r="D27" s="92">
        <f>D25+D26</f>
        <v>0</v>
      </c>
      <c r="E27" s="95">
        <f>66*32.84+6.47*116.49</f>
        <v>2921.1303</v>
      </c>
      <c r="F27" s="95">
        <f t="shared" si="3"/>
        <v>0</v>
      </c>
    </row>
    <row r="28" ht="14.25" customHeight="1" spans="1:6">
      <c r="A28" s="76"/>
      <c r="B28" s="93"/>
      <c r="C28" s="76"/>
      <c r="D28" s="92"/>
      <c r="E28" s="92"/>
      <c r="F28" s="95"/>
    </row>
    <row r="29" ht="21.75" customHeight="1" spans="1:6">
      <c r="A29" s="96" t="s">
        <v>129</v>
      </c>
      <c r="B29" s="97"/>
      <c r="C29" s="97"/>
      <c r="D29" s="97"/>
      <c r="E29" s="98"/>
      <c r="F29" s="99">
        <f>SUM(F25:F27)</f>
        <v>0</v>
      </c>
    </row>
    <row r="30" ht="21.75" customHeight="1" spans="1:6">
      <c r="A30" s="76"/>
      <c r="B30" s="101" t="s">
        <v>130</v>
      </c>
      <c r="C30" s="76"/>
      <c r="D30" s="92"/>
      <c r="E30" s="92"/>
      <c r="F30" s="102">
        <f>F18+F20+F22+F29</f>
        <v>53187.675</v>
      </c>
    </row>
    <row r="31" ht="40.5" customHeight="1" spans="1:6">
      <c r="A31" s="72" t="s">
        <v>21</v>
      </c>
      <c r="B31" s="103" t="s">
        <v>131</v>
      </c>
      <c r="C31" s="76" t="s">
        <v>120</v>
      </c>
      <c r="D31" s="92">
        <v>12</v>
      </c>
      <c r="E31" s="95">
        <f>F31</f>
        <v>6382.521</v>
      </c>
      <c r="F31" s="95">
        <f>F30*0.12</f>
        <v>6382.521</v>
      </c>
    </row>
    <row r="32" ht="21.75" customHeight="1" spans="1:6">
      <c r="A32" s="96" t="s">
        <v>132</v>
      </c>
      <c r="B32" s="97"/>
      <c r="C32" s="97"/>
      <c r="D32" s="97"/>
      <c r="E32" s="98"/>
      <c r="F32" s="99">
        <f>SUM(F31)</f>
        <v>6382.521</v>
      </c>
    </row>
    <row r="33" ht="21.75" customHeight="1" spans="1:6">
      <c r="A33" s="76"/>
      <c r="B33" s="101" t="s">
        <v>133</v>
      </c>
      <c r="C33" s="76"/>
      <c r="D33" s="92"/>
      <c r="E33" s="92"/>
      <c r="F33" s="102">
        <f>F30+F32</f>
        <v>59570.196</v>
      </c>
    </row>
    <row r="34" ht="41.25" customHeight="1" spans="1:6">
      <c r="A34" s="72" t="s">
        <v>134</v>
      </c>
      <c r="B34" s="103" t="s">
        <v>135</v>
      </c>
      <c r="C34" s="76" t="s">
        <v>120</v>
      </c>
      <c r="D34" s="104">
        <v>9.469</v>
      </c>
      <c r="E34" s="95">
        <f>F34</f>
        <v>5640.70185924</v>
      </c>
      <c r="F34" s="95">
        <f>F33*0.09469</f>
        <v>5640.70185924</v>
      </c>
    </row>
    <row r="35" ht="21.75" customHeight="1" spans="1:6">
      <c r="A35" s="96" t="s">
        <v>136</v>
      </c>
      <c r="B35" s="97"/>
      <c r="C35" s="97"/>
      <c r="D35" s="97"/>
      <c r="E35" s="98"/>
      <c r="F35" s="99">
        <f>SUM(F34)</f>
        <v>5640.70185924</v>
      </c>
    </row>
    <row r="36" ht="10.5" customHeight="1" spans="1:6">
      <c r="A36" s="117"/>
      <c r="B36" s="118"/>
      <c r="C36" s="118"/>
      <c r="D36" s="118"/>
      <c r="E36" s="118"/>
      <c r="F36" s="119"/>
    </row>
    <row r="37" ht="21.75" customHeight="1" spans="1:6">
      <c r="A37" s="120" t="s">
        <v>59</v>
      </c>
      <c r="B37" s="121"/>
      <c r="C37" s="121"/>
      <c r="D37" s="121"/>
      <c r="E37" s="121"/>
      <c r="F37" s="122">
        <f>F35+F32+F29+F22+F20+F18</f>
        <v>65210.89785924</v>
      </c>
    </row>
    <row r="38" ht="37.5" customHeight="1" spans="1:6">
      <c r="A38" s="10" t="s">
        <v>149</v>
      </c>
      <c r="B38" s="20"/>
      <c r="C38" s="20"/>
      <c r="D38" s="20"/>
      <c r="E38" s="20"/>
      <c r="F38" s="20"/>
    </row>
    <row r="39" ht="12.75" customHeight="1" spans="1:6">
      <c r="A39" s="8"/>
      <c r="B39" s="111"/>
      <c r="C39" s="8"/>
      <c r="D39" s="8"/>
      <c r="E39" s="8"/>
      <c r="F39" s="8"/>
    </row>
    <row r="40" ht="12.75" customHeight="1" spans="1:6">
      <c r="A40" s="8"/>
      <c r="B40" s="111"/>
      <c r="C40" s="8"/>
      <c r="D40" s="8"/>
      <c r="E40" s="8"/>
      <c r="F40" s="8"/>
    </row>
    <row r="41" ht="12.75" customHeight="1" spans="1:6">
      <c r="A41" s="8"/>
      <c r="B41" s="111"/>
      <c r="C41" s="8"/>
      <c r="D41" s="8"/>
      <c r="E41" s="8"/>
      <c r="F41" s="8"/>
    </row>
    <row r="42" ht="12.75" customHeight="1" spans="1:6">
      <c r="A42" s="8"/>
      <c r="B42" s="111"/>
      <c r="C42" s="8"/>
      <c r="D42" s="8"/>
      <c r="E42" s="8"/>
      <c r="F42" s="8"/>
    </row>
    <row r="43" ht="12.75" customHeight="1" spans="1:6">
      <c r="A43" s="8"/>
      <c r="B43" s="111"/>
      <c r="C43" s="8"/>
      <c r="D43" s="8"/>
      <c r="E43" s="8"/>
      <c r="F43" s="8"/>
    </row>
    <row r="44" ht="12.75" customHeight="1" spans="1:6">
      <c r="A44" s="8"/>
      <c r="B44" s="111"/>
      <c r="C44" s="8"/>
      <c r="D44" s="8"/>
      <c r="E44" s="8"/>
      <c r="F44" s="8"/>
    </row>
    <row r="45" ht="12.75" customHeight="1" spans="1:6">
      <c r="A45" s="8"/>
      <c r="B45" s="111"/>
      <c r="C45" s="8"/>
      <c r="D45" s="8"/>
      <c r="E45" s="8"/>
      <c r="F45" s="8"/>
    </row>
    <row r="46" ht="12.75" customHeight="1" spans="1:6">
      <c r="A46" s="8"/>
      <c r="B46" s="111"/>
      <c r="C46" s="8"/>
      <c r="D46" s="8"/>
      <c r="E46" s="8"/>
      <c r="F46" s="8"/>
    </row>
    <row r="47" ht="12.75" customHeight="1" spans="1:6">
      <c r="A47" s="8"/>
      <c r="B47" s="111"/>
      <c r="C47" s="8"/>
      <c r="D47" s="8"/>
      <c r="E47" s="8"/>
      <c r="F47" s="8"/>
    </row>
    <row r="48" ht="12.75" customHeight="1" spans="1:6">
      <c r="A48" s="8"/>
      <c r="B48" s="111"/>
      <c r="C48" s="8"/>
      <c r="D48" s="8"/>
      <c r="E48" s="8"/>
      <c r="F48" s="8"/>
    </row>
    <row r="49" ht="12.75" customHeight="1" spans="1:6">
      <c r="A49" s="8"/>
      <c r="B49" s="111"/>
      <c r="C49" s="8"/>
      <c r="D49" s="8"/>
      <c r="E49" s="8"/>
      <c r="F49" s="8"/>
    </row>
    <row r="50" ht="12.75" customHeight="1" spans="1:6">
      <c r="A50" s="8"/>
      <c r="B50" s="111"/>
      <c r="C50" s="8"/>
      <c r="D50" s="8"/>
      <c r="E50" s="8"/>
      <c r="F50" s="8"/>
    </row>
    <row r="51" ht="12.75" customHeight="1" spans="1:6">
      <c r="A51" s="8"/>
      <c r="B51" s="111"/>
      <c r="C51" s="8"/>
      <c r="D51" s="8"/>
      <c r="E51" s="8"/>
      <c r="F51" s="8"/>
    </row>
    <row r="52" ht="12.75" customHeight="1" spans="1:6">
      <c r="A52" s="8"/>
      <c r="B52" s="111"/>
      <c r="C52" s="8"/>
      <c r="D52" s="8"/>
      <c r="E52" s="8"/>
      <c r="F52" s="8"/>
    </row>
    <row r="53" ht="12.75" customHeight="1" spans="1:6">
      <c r="A53" s="8"/>
      <c r="B53" s="111"/>
      <c r="C53" s="8"/>
      <c r="D53" s="8"/>
      <c r="E53" s="8"/>
      <c r="F53" s="8"/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17">
    <mergeCell ref="A1:F1"/>
    <mergeCell ref="A2:F2"/>
    <mergeCell ref="H2:M2"/>
    <mergeCell ref="N2:O2"/>
    <mergeCell ref="B3:F3"/>
    <mergeCell ref="B4:F4"/>
    <mergeCell ref="A5:F5"/>
    <mergeCell ref="A6:F6"/>
    <mergeCell ref="A18:E18"/>
    <mergeCell ref="A20:E20"/>
    <mergeCell ref="A22:E22"/>
    <mergeCell ref="A29:E29"/>
    <mergeCell ref="A32:E32"/>
    <mergeCell ref="A35:E35"/>
    <mergeCell ref="A36:F36"/>
    <mergeCell ref="A37:E37"/>
    <mergeCell ref="A38:F38"/>
  </mergeCells>
  <printOptions horizontalCentered="1"/>
  <pageMargins left="0.236220472440945" right="0.236220472440945" top="0.748031496062992" bottom="0.748031496062992" header="0.31496062992126" footer="0.31496062992126"/>
  <pageSetup paperSize="9" scale="79" orientation="portrait"/>
  <headerFooter/>
  <rowBreaks count="1" manualBreakCount="1">
    <brk id="38" max="5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view="pageBreakPreview" zoomScale="78" zoomScaleNormal="100" topLeftCell="A27" workbookViewId="0">
      <selection activeCell="A1" sqref="$A1:$XFD4"/>
    </sheetView>
  </sheetViews>
  <sheetFormatPr defaultColWidth="14.4285714285714" defaultRowHeight="15.75"/>
  <cols>
    <col min="1" max="1" width="17.1428571428571" style="1" customWidth="1"/>
    <col min="2" max="2" width="37.7142857142857" style="1" customWidth="1"/>
    <col min="3" max="4" width="12.7142857142857" style="1" customWidth="1"/>
    <col min="5" max="5" width="15.2857142857143" style="1" customWidth="1"/>
    <col min="6" max="6" width="17.7142857142857" style="1" customWidth="1"/>
    <col min="7" max="7" width="9.14285714285714" style="1" customWidth="1"/>
    <col min="8" max="8" width="24.8571428571429" style="1" customWidth="1"/>
    <col min="9" max="26" width="9.14285714285714" style="1" customWidth="1"/>
    <col min="27" max="16384" width="14.4285714285714" style="1"/>
  </cols>
  <sheetData>
    <row r="1" ht="72" customHeight="1" spans="1:6">
      <c r="A1" s="2" t="s">
        <v>104</v>
      </c>
      <c r="B1" s="3"/>
      <c r="C1" s="3"/>
      <c r="D1" s="3"/>
      <c r="E1" s="3"/>
      <c r="F1" s="4"/>
    </row>
    <row r="2" ht="29.25" customHeight="1" spans="1:14">
      <c r="A2" s="39" t="s">
        <v>1</v>
      </c>
      <c r="B2" s="40"/>
      <c r="C2" s="40"/>
      <c r="D2" s="40"/>
      <c r="E2" s="40"/>
      <c r="F2" s="41"/>
      <c r="G2" s="8"/>
      <c r="H2" s="8"/>
      <c r="N2" s="8"/>
    </row>
    <row r="3" ht="50.25" customHeight="1" spans="1:6">
      <c r="A3" s="9" t="s">
        <v>2</v>
      </c>
      <c r="B3" s="10" t="str">
        <f>ORÇ_BASICO!$C$3</f>
        <v>CONTRATAÇÃO DE CONSULTORIA ESPECIALIZADA EM ELABORAÇÃO DE PROJETOS DE OBRAS E SERVIÇOS DE ENGENHARIA PARA APOIO TÉCNICO A SECRETARIA DE INFRAESTRUTURA MUNICIPIO DE CAMARAGIBE.</v>
      </c>
      <c r="C3" s="10"/>
      <c r="D3" s="10"/>
      <c r="E3" s="10"/>
      <c r="F3" s="10"/>
    </row>
    <row r="4" ht="25.5" customHeight="1" spans="1:6">
      <c r="A4" s="9" t="s">
        <v>3</v>
      </c>
      <c r="B4" s="10" t="s">
        <v>60</v>
      </c>
      <c r="C4" s="10"/>
      <c r="D4" s="10"/>
      <c r="E4" s="10"/>
      <c r="F4" s="10"/>
    </row>
    <row r="5" ht="24.75" customHeight="1" spans="1:13">
      <c r="A5" s="87" t="s">
        <v>150</v>
      </c>
      <c r="B5" s="88"/>
      <c r="C5" s="88"/>
      <c r="D5" s="88"/>
      <c r="E5" s="88"/>
      <c r="F5" s="88"/>
      <c r="H5" s="112"/>
      <c r="I5" s="127"/>
      <c r="J5" s="127"/>
      <c r="K5" s="127"/>
      <c r="L5" s="127"/>
      <c r="M5" s="128"/>
    </row>
    <row r="6" ht="12.75" customHeight="1" spans="1:6">
      <c r="A6" s="113"/>
      <c r="B6" s="114"/>
      <c r="C6" s="114"/>
      <c r="D6" s="114"/>
      <c r="E6" s="114"/>
      <c r="F6" s="115"/>
    </row>
    <row r="7" ht="21.75" customHeight="1" spans="1:26">
      <c r="A7" s="90" t="s">
        <v>7</v>
      </c>
      <c r="B7" s="90" t="s">
        <v>105</v>
      </c>
      <c r="C7" s="90" t="s">
        <v>9</v>
      </c>
      <c r="D7" s="90" t="s">
        <v>10</v>
      </c>
      <c r="E7" s="90" t="s">
        <v>106</v>
      </c>
      <c r="F7" s="90" t="s">
        <v>107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</row>
    <row r="8" ht="21.75" customHeight="1" spans="1:6">
      <c r="A8" s="72"/>
      <c r="B8" s="73" t="s">
        <v>108</v>
      </c>
      <c r="C8" s="76"/>
      <c r="D8" s="92"/>
      <c r="E8" s="92"/>
      <c r="F8" s="92"/>
    </row>
    <row r="9" ht="21.75" customHeight="1" spans="1:6">
      <c r="A9" s="72" t="s">
        <v>13</v>
      </c>
      <c r="B9" s="73" t="s">
        <v>109</v>
      </c>
      <c r="C9" s="76"/>
      <c r="D9" s="92"/>
      <c r="E9" s="92"/>
      <c r="F9" s="92"/>
    </row>
    <row r="10" ht="21.75" customHeight="1" spans="1:6">
      <c r="A10" s="76" t="s">
        <v>110</v>
      </c>
      <c r="B10" s="93" t="s">
        <v>111</v>
      </c>
      <c r="C10" s="76" t="s">
        <v>51</v>
      </c>
      <c r="D10" s="92">
        <v>0.025</v>
      </c>
      <c r="E10" s="95">
        <f>[1]Composições_01!E10</f>
        <v>17126.55</v>
      </c>
      <c r="F10" s="95">
        <f t="shared" ref="F10:F16" si="0">D10*E10</f>
        <v>428.16375</v>
      </c>
    </row>
    <row r="11" ht="21.75" customHeight="1" spans="1:6">
      <c r="A11" s="76" t="str">
        <f>A10</f>
        <v>DNIT Jul 23</v>
      </c>
      <c r="B11" s="93" t="s">
        <v>112</v>
      </c>
      <c r="C11" s="76" t="s">
        <v>51</v>
      </c>
      <c r="D11" s="92">
        <v>0.2</v>
      </c>
      <c r="E11" s="95">
        <f>[1]Composições_01!E11</f>
        <v>11669.34</v>
      </c>
      <c r="F11" s="95">
        <f t="shared" si="0"/>
        <v>2333.868</v>
      </c>
    </row>
    <row r="12" ht="21.75" customHeight="1" spans="1:6">
      <c r="A12" s="76" t="str">
        <f t="shared" ref="A12:A16" si="1">A11</f>
        <v>DNIT Jul 23</v>
      </c>
      <c r="B12" s="93" t="s">
        <v>113</v>
      </c>
      <c r="C12" s="76" t="s">
        <v>51</v>
      </c>
      <c r="D12" s="92">
        <v>1</v>
      </c>
      <c r="E12" s="95">
        <f>[1]Composições_01!E12</f>
        <v>2290.75</v>
      </c>
      <c r="F12" s="95">
        <f t="shared" si="0"/>
        <v>2290.75</v>
      </c>
    </row>
    <row r="13" ht="21.75" customHeight="1" spans="1:6">
      <c r="A13" s="76" t="str">
        <f t="shared" si="1"/>
        <v>DNIT Jul 23</v>
      </c>
      <c r="B13" s="93" t="s">
        <v>114</v>
      </c>
      <c r="C13" s="76" t="s">
        <v>51</v>
      </c>
      <c r="D13" s="92">
        <v>2</v>
      </c>
      <c r="E13" s="95">
        <f>[1]Composições_01!E13</f>
        <v>1467.63</v>
      </c>
      <c r="F13" s="95">
        <f t="shared" si="0"/>
        <v>2935.26</v>
      </c>
    </row>
    <row r="14" ht="21.75" customHeight="1" spans="1:6">
      <c r="A14" s="76" t="str">
        <f t="shared" si="1"/>
        <v>DNIT Jul 23</v>
      </c>
      <c r="B14" s="93" t="s">
        <v>115</v>
      </c>
      <c r="C14" s="76" t="s">
        <v>140</v>
      </c>
      <c r="D14" s="92">
        <v>0</v>
      </c>
      <c r="E14" s="95">
        <f>[1]Composições_01!E14</f>
        <v>2157.71</v>
      </c>
      <c r="F14" s="95">
        <f t="shared" si="0"/>
        <v>0</v>
      </c>
    </row>
    <row r="15" ht="21.75" customHeight="1" spans="1:6">
      <c r="A15" s="76" t="str">
        <f t="shared" si="1"/>
        <v>DNIT Jul 23</v>
      </c>
      <c r="B15" s="93" t="s">
        <v>116</v>
      </c>
      <c r="C15" s="76" t="s">
        <v>140</v>
      </c>
      <c r="D15" s="92">
        <v>0</v>
      </c>
      <c r="E15" s="95">
        <f>[1]Composições_01!E15</f>
        <v>1882.18</v>
      </c>
      <c r="F15" s="95">
        <f t="shared" si="0"/>
        <v>0</v>
      </c>
    </row>
    <row r="16" ht="21.75" customHeight="1" spans="1:6">
      <c r="A16" s="76" t="str">
        <f t="shared" si="1"/>
        <v>DNIT Jul 23</v>
      </c>
      <c r="B16" s="93" t="s">
        <v>117</v>
      </c>
      <c r="C16" s="76" t="s">
        <v>140</v>
      </c>
      <c r="D16" s="92">
        <v>0</v>
      </c>
      <c r="E16" s="95">
        <f>[1]Composições_01!E16</f>
        <v>1618.28</v>
      </c>
      <c r="F16" s="95">
        <f t="shared" si="0"/>
        <v>0</v>
      </c>
    </row>
    <row r="17" ht="21.75" customHeight="1" spans="1:6">
      <c r="A17" s="76"/>
      <c r="B17" s="93"/>
      <c r="C17" s="76"/>
      <c r="D17" s="92"/>
      <c r="E17" s="92"/>
      <c r="F17" s="92"/>
    </row>
    <row r="18" ht="21.75" customHeight="1" spans="1:6">
      <c r="A18" s="96" t="s">
        <v>118</v>
      </c>
      <c r="B18" s="97"/>
      <c r="C18" s="97"/>
      <c r="D18" s="97"/>
      <c r="E18" s="98"/>
      <c r="F18" s="99">
        <f>SUM(F10:F16)</f>
        <v>7988.04175</v>
      </c>
    </row>
    <row r="19" ht="21.75" customHeight="1" spans="1:8">
      <c r="A19" s="72" t="s">
        <v>15</v>
      </c>
      <c r="B19" s="73" t="s">
        <v>119</v>
      </c>
      <c r="C19" s="76" t="s">
        <v>120</v>
      </c>
      <c r="D19" s="92">
        <v>84.04</v>
      </c>
      <c r="E19" s="92"/>
      <c r="F19" s="95">
        <f>ROUNDDOWN(D19/100*F18,2)</f>
        <v>6713.15</v>
      </c>
      <c r="H19" s="100"/>
    </row>
    <row r="20" ht="21.75" customHeight="1" spans="1:6">
      <c r="A20" s="76"/>
      <c r="B20" s="73" t="s">
        <v>121</v>
      </c>
      <c r="C20" s="76"/>
      <c r="D20" s="92"/>
      <c r="E20" s="92"/>
      <c r="F20" s="102">
        <f>SUM(F19)</f>
        <v>6713.15</v>
      </c>
    </row>
    <row r="21" ht="21.75" customHeight="1" spans="1:6">
      <c r="A21" s="72" t="s">
        <v>17</v>
      </c>
      <c r="B21" s="73" t="s">
        <v>122</v>
      </c>
      <c r="C21" s="76" t="s">
        <v>120</v>
      </c>
      <c r="D21" s="92">
        <v>20</v>
      </c>
      <c r="E21" s="92"/>
      <c r="F21" s="95">
        <f>ROUNDDOWN(D21/100*F18,2)</f>
        <v>1597.6</v>
      </c>
    </row>
    <row r="22" ht="21.75" customHeight="1" spans="1:6">
      <c r="A22" s="96" t="s">
        <v>123</v>
      </c>
      <c r="B22" s="97"/>
      <c r="C22" s="97"/>
      <c r="D22" s="97"/>
      <c r="E22" s="98"/>
      <c r="F22" s="99">
        <f>SUM(F21)</f>
        <v>1597.6</v>
      </c>
    </row>
    <row r="23" ht="21.75" customHeight="1" spans="1:6">
      <c r="A23" s="72" t="s">
        <v>19</v>
      </c>
      <c r="B23" s="73" t="s">
        <v>124</v>
      </c>
      <c r="C23" s="76"/>
      <c r="D23" s="92"/>
      <c r="E23" s="92"/>
      <c r="F23" s="92"/>
    </row>
    <row r="24" ht="21.75" customHeight="1" spans="1:6">
      <c r="A24" s="72" t="s">
        <v>48</v>
      </c>
      <c r="B24" s="73" t="s">
        <v>125</v>
      </c>
      <c r="C24" s="76"/>
      <c r="D24" s="92"/>
      <c r="E24" s="92"/>
      <c r="F24" s="92"/>
    </row>
    <row r="25" ht="21.75" customHeight="1" spans="1:6">
      <c r="A25" s="76" t="str">
        <f t="shared" ref="A25:A26" si="2">A15</f>
        <v>DNIT Jul 23</v>
      </c>
      <c r="B25" s="93" t="s">
        <v>126</v>
      </c>
      <c r="C25" s="76" t="s">
        <v>51</v>
      </c>
      <c r="D25" s="92">
        <f>D12</f>
        <v>1</v>
      </c>
      <c r="E25" s="95">
        <f>[1]Composições_01!E25</f>
        <v>3163.12</v>
      </c>
      <c r="F25" s="95">
        <f t="shared" ref="F25:F27" si="3">D25*E25</f>
        <v>3163.12</v>
      </c>
    </row>
    <row r="26" ht="21.75" customHeight="1" spans="1:6">
      <c r="A26" s="76" t="str">
        <f t="shared" si="2"/>
        <v>DNIT Jul 23</v>
      </c>
      <c r="B26" s="93" t="s">
        <v>127</v>
      </c>
      <c r="C26" s="76" t="s">
        <v>51</v>
      </c>
      <c r="D26" s="92">
        <f>D14</f>
        <v>0</v>
      </c>
      <c r="E26" s="95">
        <f>[1]Composições_01!E26</f>
        <v>4235.59</v>
      </c>
      <c r="F26" s="95">
        <f t="shared" si="3"/>
        <v>0</v>
      </c>
    </row>
    <row r="27" ht="21.75" customHeight="1" spans="1:6">
      <c r="A27" s="76" t="str">
        <f>A26</f>
        <v>DNIT Jul 23</v>
      </c>
      <c r="B27" s="93" t="s">
        <v>128</v>
      </c>
      <c r="C27" s="76" t="s">
        <v>51</v>
      </c>
      <c r="D27" s="92">
        <f>D25+D26</f>
        <v>1</v>
      </c>
      <c r="E27" s="95">
        <f>[1]Composições_01!E27</f>
        <v>2921.1303</v>
      </c>
      <c r="F27" s="95">
        <f t="shared" si="3"/>
        <v>2921.1303</v>
      </c>
    </row>
    <row r="28" ht="11.25" customHeight="1" spans="1:6">
      <c r="A28" s="76"/>
      <c r="B28" s="93"/>
      <c r="C28" s="76"/>
      <c r="D28" s="92"/>
      <c r="E28" s="92"/>
      <c r="F28" s="92"/>
    </row>
    <row r="29" ht="21.75" customHeight="1" spans="1:6">
      <c r="A29" s="96" t="s">
        <v>129</v>
      </c>
      <c r="B29" s="97"/>
      <c r="C29" s="97"/>
      <c r="D29" s="97"/>
      <c r="E29" s="98"/>
      <c r="F29" s="99">
        <f>SUM(F25:F27)</f>
        <v>6084.2503</v>
      </c>
    </row>
    <row r="30" ht="21.75" customHeight="1" spans="1:6">
      <c r="A30" s="76"/>
      <c r="B30" s="101" t="s">
        <v>130</v>
      </c>
      <c r="C30" s="76"/>
      <c r="D30" s="92"/>
      <c r="E30" s="92"/>
      <c r="F30" s="102">
        <f>F18+F20+F22+F29</f>
        <v>22383.04205</v>
      </c>
    </row>
    <row r="31" ht="33" customHeight="1" spans="1:6">
      <c r="A31" s="161" t="s">
        <v>21</v>
      </c>
      <c r="B31" s="103" t="s">
        <v>131</v>
      </c>
      <c r="C31" s="162" t="s">
        <v>120</v>
      </c>
      <c r="D31" s="163">
        <v>12</v>
      </c>
      <c r="E31" s="164">
        <f>F31</f>
        <v>2685.965046</v>
      </c>
      <c r="F31" s="95">
        <f>F30*0.12</f>
        <v>2685.965046</v>
      </c>
    </row>
    <row r="32" ht="21.75" customHeight="1" spans="1:6">
      <c r="A32" s="165" t="s">
        <v>132</v>
      </c>
      <c r="B32" s="166"/>
      <c r="C32" s="166"/>
      <c r="D32" s="166"/>
      <c r="E32" s="167"/>
      <c r="F32" s="99">
        <f>SUM(F31)</f>
        <v>2685.965046</v>
      </c>
    </row>
    <row r="33" ht="21.75" customHeight="1" spans="1:6">
      <c r="A33" s="76"/>
      <c r="B33" s="101" t="s">
        <v>133</v>
      </c>
      <c r="C33" s="76"/>
      <c r="D33" s="92"/>
      <c r="E33" s="92"/>
      <c r="F33" s="102">
        <f>F30+F32</f>
        <v>25069.007096</v>
      </c>
    </row>
    <row r="34" ht="30.75" customHeight="1" spans="1:6">
      <c r="A34" s="72" t="s">
        <v>134</v>
      </c>
      <c r="B34" s="103" t="s">
        <v>135</v>
      </c>
      <c r="C34" s="76" t="s">
        <v>120</v>
      </c>
      <c r="D34" s="104">
        <v>9.469</v>
      </c>
      <c r="E34" s="95">
        <f>F34</f>
        <v>2373.78428192024</v>
      </c>
      <c r="F34" s="95">
        <f>F33*0.09469</f>
        <v>2373.78428192024</v>
      </c>
    </row>
    <row r="35" ht="21.75" customHeight="1" spans="1:6">
      <c r="A35" s="96" t="s">
        <v>136</v>
      </c>
      <c r="B35" s="97"/>
      <c r="C35" s="97"/>
      <c r="D35" s="97"/>
      <c r="E35" s="98"/>
      <c r="F35" s="99">
        <f>SUM(F34)</f>
        <v>2373.78428192024</v>
      </c>
    </row>
    <row r="36" ht="15" customHeight="1" spans="1:6">
      <c r="A36" s="117"/>
      <c r="B36" s="118"/>
      <c r="C36" s="118"/>
      <c r="D36" s="118"/>
      <c r="E36" s="118"/>
      <c r="F36" s="119"/>
    </row>
    <row r="37" ht="21.75" customHeight="1" spans="1:6">
      <c r="A37" s="120" t="s">
        <v>59</v>
      </c>
      <c r="B37" s="121"/>
      <c r="C37" s="121"/>
      <c r="D37" s="121"/>
      <c r="E37" s="121"/>
      <c r="F37" s="122">
        <f>(F35+F32+F29+F22+F20+F18)/2</f>
        <v>13721.3956889601</v>
      </c>
    </row>
    <row r="38" ht="21.75" customHeight="1" spans="1:6">
      <c r="A38" s="123" t="s">
        <v>151</v>
      </c>
      <c r="B38" s="124"/>
      <c r="C38" s="124"/>
      <c r="D38" s="124"/>
      <c r="E38" s="124"/>
      <c r="F38" s="125"/>
    </row>
    <row r="39" ht="12.75" customHeight="1" spans="1:6">
      <c r="A39" s="8"/>
      <c r="B39" s="111"/>
      <c r="C39" s="8"/>
      <c r="D39" s="8"/>
      <c r="E39" s="8"/>
      <c r="F39" s="8"/>
    </row>
    <row r="40" ht="12.75" customHeight="1" spans="1:6">
      <c r="A40" s="8"/>
      <c r="B40" s="111"/>
      <c r="C40" s="8"/>
      <c r="D40" s="8"/>
      <c r="E40" s="8"/>
      <c r="F40" s="8"/>
    </row>
    <row r="41" ht="12.75" customHeight="1" spans="1:6">
      <c r="A41" s="8"/>
      <c r="B41" s="111"/>
      <c r="C41" s="8"/>
      <c r="D41" s="8"/>
      <c r="E41" s="8"/>
      <c r="F41" s="8"/>
    </row>
    <row r="42" ht="12.75" customHeight="1" spans="1:6">
      <c r="A42" s="8"/>
      <c r="B42" s="111"/>
      <c r="C42" s="8"/>
      <c r="D42" s="8"/>
      <c r="E42" s="8"/>
      <c r="F42" s="8"/>
    </row>
    <row r="43" ht="12.75" customHeight="1" spans="1:6">
      <c r="A43" s="8"/>
      <c r="B43" s="111"/>
      <c r="C43" s="8"/>
      <c r="D43" s="8"/>
      <c r="E43" s="8"/>
      <c r="F43" s="8"/>
    </row>
    <row r="44" ht="12.75" customHeight="1" spans="1:6">
      <c r="A44" s="8"/>
      <c r="B44" s="111"/>
      <c r="C44" s="8"/>
      <c r="D44" s="8"/>
      <c r="E44" s="8"/>
      <c r="F44" s="8"/>
    </row>
    <row r="45" ht="12.75" customHeight="1" spans="1:6">
      <c r="A45" s="8"/>
      <c r="B45" s="111"/>
      <c r="C45" s="8"/>
      <c r="D45" s="8"/>
      <c r="E45" s="8"/>
      <c r="F45" s="8"/>
    </row>
    <row r="46" ht="12.75" customHeight="1" spans="1:6">
      <c r="A46" s="8"/>
      <c r="B46" s="111"/>
      <c r="C46" s="8"/>
      <c r="D46" s="8"/>
      <c r="E46" s="8"/>
      <c r="F46" s="8"/>
    </row>
    <row r="47" ht="12.75" customHeight="1" spans="1:6">
      <c r="A47" s="8"/>
      <c r="B47" s="111"/>
      <c r="C47" s="8"/>
      <c r="D47" s="8"/>
      <c r="E47" s="8"/>
      <c r="F47" s="8"/>
    </row>
    <row r="48" ht="12.75" customHeight="1" spans="1:6">
      <c r="A48" s="8"/>
      <c r="B48" s="111"/>
      <c r="C48" s="8"/>
      <c r="D48" s="8"/>
      <c r="E48" s="8"/>
      <c r="F48" s="8"/>
    </row>
    <row r="49" ht="12.75" customHeight="1" spans="1:6">
      <c r="A49" s="8"/>
      <c r="B49" s="111"/>
      <c r="C49" s="8"/>
      <c r="D49" s="8"/>
      <c r="E49" s="8"/>
      <c r="F49" s="8"/>
    </row>
    <row r="50" ht="12.75" customHeight="1" spans="1:6">
      <c r="A50" s="8"/>
      <c r="B50" s="111"/>
      <c r="C50" s="8"/>
      <c r="D50" s="8"/>
      <c r="E50" s="8"/>
      <c r="F50" s="8"/>
    </row>
    <row r="51" ht="12.75" customHeight="1" spans="1:6">
      <c r="A51" s="8"/>
      <c r="B51" s="111"/>
      <c r="C51" s="8"/>
      <c r="D51" s="8"/>
      <c r="E51" s="8"/>
      <c r="F51" s="8"/>
    </row>
    <row r="52" ht="12.75" customHeight="1" spans="1:6">
      <c r="A52" s="8"/>
      <c r="B52" s="111"/>
      <c r="C52" s="8"/>
      <c r="D52" s="8"/>
      <c r="E52" s="8"/>
      <c r="F52" s="8"/>
    </row>
    <row r="53" ht="12.75" customHeight="1" spans="1:6">
      <c r="A53" s="8"/>
      <c r="B53" s="111"/>
      <c r="C53" s="8"/>
      <c r="D53" s="8"/>
      <c r="E53" s="8"/>
      <c r="F53" s="8"/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7">
    <mergeCell ref="A1:F1"/>
    <mergeCell ref="A2:F2"/>
    <mergeCell ref="H2:M2"/>
    <mergeCell ref="N2:O2"/>
    <mergeCell ref="B3:F3"/>
    <mergeCell ref="B4:F4"/>
    <mergeCell ref="A5:F5"/>
    <mergeCell ref="H5:M5"/>
    <mergeCell ref="A6:F6"/>
    <mergeCell ref="A18:E18"/>
    <mergeCell ref="A22:E22"/>
    <mergeCell ref="A29:E29"/>
    <mergeCell ref="A32:E32"/>
    <mergeCell ref="A35:E35"/>
    <mergeCell ref="A36:F36"/>
    <mergeCell ref="A37:E37"/>
    <mergeCell ref="A38:F38"/>
  </mergeCells>
  <printOptions horizontalCentered="1"/>
  <pageMargins left="0.236220472440945" right="0.236220472440945" top="0.748031496062992" bottom="0.748031496062992" header="0.31496062992126" footer="0.31496062992126"/>
  <pageSetup paperSize="9" scale="81" orientation="portrait"/>
  <headerFooter/>
  <colBreaks count="1" manualBreakCount="1">
    <brk id="6" max="1048575" man="1"/>
  </colBreaks>
  <ignoredErrors>
    <ignoredError sqref="F21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view="pageBreakPreview" zoomScale="78" zoomScaleNormal="100" topLeftCell="A24" workbookViewId="0">
      <selection activeCell="H38" sqref="H38"/>
    </sheetView>
  </sheetViews>
  <sheetFormatPr defaultColWidth="14.4285714285714" defaultRowHeight="15"/>
  <cols>
    <col min="1" max="1" width="16.2857142857143" style="67" customWidth="1"/>
    <col min="2" max="2" width="41.7142857142857" style="67" customWidth="1"/>
    <col min="3" max="5" width="12.7142857142857" style="67" customWidth="1"/>
    <col min="6" max="6" width="20.7142857142857" style="67" customWidth="1"/>
    <col min="7" max="7" width="9.14285714285714" style="67" customWidth="1"/>
    <col min="8" max="8" width="24.8571428571429" style="67" customWidth="1"/>
    <col min="9" max="26" width="9.14285714285714" style="67" customWidth="1"/>
    <col min="27" max="16384" width="14.4285714285714" style="67"/>
  </cols>
  <sheetData>
    <row r="1" s="1" customFormat="1" ht="72" customHeight="1" spans="1:6">
      <c r="A1" s="2" t="s">
        <v>104</v>
      </c>
      <c r="B1" s="3"/>
      <c r="C1" s="3"/>
      <c r="D1" s="3"/>
      <c r="E1" s="3"/>
      <c r="F1" s="4"/>
    </row>
    <row r="2" s="1" customFormat="1" ht="29.25" customHeight="1" spans="1:14">
      <c r="A2" s="39" t="s">
        <v>1</v>
      </c>
      <c r="B2" s="40"/>
      <c r="C2" s="40"/>
      <c r="D2" s="40"/>
      <c r="E2" s="40"/>
      <c r="F2" s="41"/>
      <c r="G2" s="8"/>
      <c r="H2" s="8"/>
      <c r="N2" s="8"/>
    </row>
    <row r="3" s="1" customFormat="1" ht="50.25" customHeight="1" spans="1:6">
      <c r="A3" s="9" t="s">
        <v>2</v>
      </c>
      <c r="B3" s="10" t="str">
        <f>ORÇ_BASICO!$C$3</f>
        <v>CONTRATAÇÃO DE CONSULTORIA ESPECIALIZADA EM ELABORAÇÃO DE PROJETOS DE OBRAS E SERVIÇOS DE ENGENHARIA PARA APOIO TÉCNICO A SECRETARIA DE INFRAESTRUTURA MUNICIPIO DE CAMARAGIBE.</v>
      </c>
      <c r="C3" s="10"/>
      <c r="D3" s="10"/>
      <c r="E3" s="10"/>
      <c r="F3" s="10"/>
    </row>
    <row r="4" s="1" customFormat="1" ht="25.5" customHeight="1" spans="1:6">
      <c r="A4" s="130" t="s">
        <v>3</v>
      </c>
      <c r="B4" s="131" t="s">
        <v>60</v>
      </c>
      <c r="C4" s="131"/>
      <c r="D4" s="131"/>
      <c r="E4" s="131"/>
      <c r="F4" s="131"/>
    </row>
    <row r="5" ht="24.75" customHeight="1" spans="1:26">
      <c r="A5" s="87" t="s">
        <v>152</v>
      </c>
      <c r="B5" s="88"/>
      <c r="C5" s="88"/>
      <c r="D5" s="88"/>
      <c r="E5" s="88"/>
      <c r="F5" s="88"/>
      <c r="G5" s="71"/>
      <c r="H5" s="132"/>
      <c r="I5" s="159"/>
      <c r="J5" s="159"/>
      <c r="K5" s="159"/>
      <c r="L5" s="159"/>
      <c r="M5" s="160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ht="12.75" customHeight="1" spans="1:26">
      <c r="A6" s="133"/>
      <c r="B6" s="134"/>
      <c r="C6" s="134"/>
      <c r="D6" s="134"/>
      <c r="E6" s="134"/>
      <c r="F6" s="135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ht="21.75" customHeight="1" spans="1:26">
      <c r="A7" s="136" t="s">
        <v>7</v>
      </c>
      <c r="B7" s="136" t="s">
        <v>105</v>
      </c>
      <c r="C7" s="136" t="s">
        <v>9</v>
      </c>
      <c r="D7" s="136" t="s">
        <v>10</v>
      </c>
      <c r="E7" s="136" t="s">
        <v>106</v>
      </c>
      <c r="F7" s="136" t="s">
        <v>107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</row>
    <row r="8" ht="21.75" customHeight="1" spans="1:26">
      <c r="A8" s="138"/>
      <c r="B8" s="139" t="s">
        <v>108</v>
      </c>
      <c r="C8" s="140"/>
      <c r="D8" s="141"/>
      <c r="E8" s="141"/>
      <c r="F8" s="14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ht="21.75" customHeight="1" spans="1:26">
      <c r="A9" s="138" t="s">
        <v>13</v>
      </c>
      <c r="B9" s="139" t="s">
        <v>109</v>
      </c>
      <c r="C9" s="140"/>
      <c r="D9" s="141"/>
      <c r="E9" s="141"/>
      <c r="F9" s="14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ht="21.75" customHeight="1" spans="1:26">
      <c r="A10" s="140" t="s">
        <v>110</v>
      </c>
      <c r="B10" s="142" t="s">
        <v>111</v>
      </c>
      <c r="C10" s="140" t="s">
        <v>51</v>
      </c>
      <c r="D10" s="143">
        <v>0.1</v>
      </c>
      <c r="E10" s="144">
        <f>[1]Composições_05!E10</f>
        <v>17126.55</v>
      </c>
      <c r="F10" s="144">
        <f t="shared" ref="F10:F12" si="0">D10*E10</f>
        <v>1712.655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ht="21.75" customHeight="1" spans="1:26">
      <c r="A11" s="140" t="str">
        <f t="shared" ref="A11:A12" si="1">A10</f>
        <v>DNIT Jul 23</v>
      </c>
      <c r="B11" s="142" t="s">
        <v>112</v>
      </c>
      <c r="C11" s="140" t="s">
        <v>51</v>
      </c>
      <c r="D11" s="143">
        <v>0.5</v>
      </c>
      <c r="E11" s="144">
        <f>[1]Composições_05!E11</f>
        <v>11669.34</v>
      </c>
      <c r="F11" s="144">
        <f t="shared" si="0"/>
        <v>5834.67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ht="21.75" customHeight="1" spans="1:26">
      <c r="A12" s="140" t="str">
        <f t="shared" si="1"/>
        <v>DNIT Jul 23</v>
      </c>
      <c r="B12" s="142" t="s">
        <v>153</v>
      </c>
      <c r="C12" s="140" t="s">
        <v>51</v>
      </c>
      <c r="D12" s="143"/>
      <c r="E12" s="144">
        <v>3118.31</v>
      </c>
      <c r="F12" s="144">
        <f t="shared" si="0"/>
        <v>0</v>
      </c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ht="21.75" hidden="1" customHeight="1" spans="1:26">
      <c r="A13" s="140"/>
      <c r="B13" s="142"/>
      <c r="C13" s="140"/>
      <c r="D13" s="143"/>
      <c r="E13" s="141"/>
      <c r="F13" s="14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ht="21.75" hidden="1" customHeight="1" spans="1:26">
      <c r="A14" s="140"/>
      <c r="B14" s="142"/>
      <c r="C14" s="140"/>
      <c r="D14" s="143"/>
      <c r="E14" s="141"/>
      <c r="F14" s="14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ht="21.75" hidden="1" customHeight="1" spans="1:26">
      <c r="A15" s="140"/>
      <c r="B15" s="142"/>
      <c r="C15" s="140"/>
      <c r="D15" s="143"/>
      <c r="E15" s="141"/>
      <c r="F15" s="14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ht="21.75" hidden="1" customHeight="1" spans="1:26">
      <c r="A16" s="140"/>
      <c r="B16" s="142"/>
      <c r="C16" s="140"/>
      <c r="D16" s="143"/>
      <c r="E16" s="141"/>
      <c r="F16" s="14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ht="11.25" customHeight="1" spans="1:26">
      <c r="A17" s="140"/>
      <c r="B17" s="142"/>
      <c r="C17" s="140"/>
      <c r="D17" s="141"/>
      <c r="E17" s="141"/>
      <c r="F17" s="14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ht="21.75" customHeight="1" spans="1:26">
      <c r="A18" s="145" t="s">
        <v>118</v>
      </c>
      <c r="B18" s="146"/>
      <c r="C18" s="146"/>
      <c r="D18" s="146"/>
      <c r="E18" s="147"/>
      <c r="F18" s="148">
        <f>SUM(F10:F16)</f>
        <v>7547.325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ht="21.75" customHeight="1" spans="1:26">
      <c r="A19" s="138" t="s">
        <v>15</v>
      </c>
      <c r="B19" s="139" t="s">
        <v>119</v>
      </c>
      <c r="C19" s="140" t="s">
        <v>120</v>
      </c>
      <c r="D19" s="141">
        <v>84.04</v>
      </c>
      <c r="E19" s="141"/>
      <c r="F19" s="144">
        <f>ROUNDDOWN(D19/100*F18,2)</f>
        <v>6342.77</v>
      </c>
      <c r="G19" s="71"/>
      <c r="H19" s="149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ht="21.75" customHeight="1" spans="1:26">
      <c r="A20" s="140"/>
      <c r="B20" s="139" t="s">
        <v>121</v>
      </c>
      <c r="C20" s="140"/>
      <c r="D20" s="141"/>
      <c r="E20" s="141"/>
      <c r="F20" s="150">
        <f>SUM(F19)</f>
        <v>6342.77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ht="21.75" customHeight="1" spans="1:26">
      <c r="A21" s="138" t="s">
        <v>17</v>
      </c>
      <c r="B21" s="139" t="s">
        <v>122</v>
      </c>
      <c r="C21" s="140" t="s">
        <v>120</v>
      </c>
      <c r="D21" s="141">
        <v>20</v>
      </c>
      <c r="E21" s="141"/>
      <c r="F21" s="144">
        <f>ROUNDDOWN(D21/100*F18,2)</f>
        <v>1509.46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ht="21.75" customHeight="1" spans="1:26">
      <c r="A22" s="140"/>
      <c r="B22" s="139" t="s">
        <v>123</v>
      </c>
      <c r="C22" s="140"/>
      <c r="D22" s="141"/>
      <c r="E22" s="141"/>
      <c r="F22" s="150">
        <f>SUM(F21)</f>
        <v>1509.46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ht="21.75" customHeight="1" spans="1:26">
      <c r="A23" s="138" t="s">
        <v>19</v>
      </c>
      <c r="B23" s="139" t="s">
        <v>124</v>
      </c>
      <c r="C23" s="140"/>
      <c r="D23" s="141"/>
      <c r="E23" s="141"/>
      <c r="F23" s="144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ht="21.75" customHeight="1" spans="1:26">
      <c r="A24" s="138" t="s">
        <v>48</v>
      </c>
      <c r="B24" s="139" t="s">
        <v>125</v>
      </c>
      <c r="C24" s="140"/>
      <c r="D24" s="141"/>
      <c r="E24" s="141"/>
      <c r="F24" s="144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ht="21.75" customHeight="1" spans="1:26">
      <c r="A25" s="140">
        <f>A15</f>
        <v>0</v>
      </c>
      <c r="B25" s="142" t="s">
        <v>126</v>
      </c>
      <c r="C25" s="140" t="s">
        <v>51</v>
      </c>
      <c r="D25" s="141">
        <f>D12</f>
        <v>0</v>
      </c>
      <c r="E25" s="144">
        <f>[1]Composições_05!E25</f>
        <v>3163.12</v>
      </c>
      <c r="F25" s="144">
        <f t="shared" ref="F25:F27" si="2">D25*E25</f>
        <v>0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ht="21.75" customHeight="1" spans="1:26">
      <c r="A26" s="140">
        <f>A16</f>
        <v>0</v>
      </c>
      <c r="B26" s="142" t="s">
        <v>127</v>
      </c>
      <c r="C26" s="140" t="s">
        <v>51</v>
      </c>
      <c r="D26" s="141">
        <f>D14</f>
        <v>0</v>
      </c>
      <c r="E26" s="144">
        <f>[1]Composições_05!E26</f>
        <v>4235.59</v>
      </c>
      <c r="F26" s="144">
        <f t="shared" si="2"/>
        <v>0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ht="21.75" customHeight="1" spans="1:26">
      <c r="A27" s="140">
        <f>A26</f>
        <v>0</v>
      </c>
      <c r="B27" s="142" t="s">
        <v>128</v>
      </c>
      <c r="C27" s="140" t="s">
        <v>51</v>
      </c>
      <c r="D27" s="141">
        <f>D25+D26</f>
        <v>0</v>
      </c>
      <c r="E27" s="144">
        <f>[1]Composições_05!E27</f>
        <v>2921.1303</v>
      </c>
      <c r="F27" s="144">
        <f t="shared" si="2"/>
        <v>0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ht="11.25" customHeight="1" spans="1:26">
      <c r="A28" s="140"/>
      <c r="B28" s="142"/>
      <c r="C28" s="140"/>
      <c r="D28" s="141"/>
      <c r="E28" s="141"/>
      <c r="F28" s="144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ht="21.75" customHeight="1" spans="1:26">
      <c r="A29" s="145" t="s">
        <v>129</v>
      </c>
      <c r="B29" s="146"/>
      <c r="C29" s="146"/>
      <c r="D29" s="146"/>
      <c r="E29" s="147"/>
      <c r="F29" s="148">
        <f>SUM(F25:F27)</f>
        <v>0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ht="21.75" customHeight="1" spans="1:26">
      <c r="A30" s="140"/>
      <c r="B30" s="151" t="s">
        <v>130</v>
      </c>
      <c r="C30" s="140"/>
      <c r="D30" s="141"/>
      <c r="E30" s="141"/>
      <c r="F30" s="150">
        <f>F18+F20+F22+F29</f>
        <v>15399.555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ht="27" customHeight="1" spans="1:26">
      <c r="A31" s="138" t="s">
        <v>21</v>
      </c>
      <c r="B31" s="152" t="s">
        <v>131</v>
      </c>
      <c r="C31" s="140" t="s">
        <v>120</v>
      </c>
      <c r="D31" s="141">
        <v>12</v>
      </c>
      <c r="E31" s="144">
        <f>F31</f>
        <v>1847.9466</v>
      </c>
      <c r="F31" s="144">
        <f>F30*0.12</f>
        <v>1847.9466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ht="21.75" customHeight="1" spans="1:26">
      <c r="A32" s="145" t="s">
        <v>132</v>
      </c>
      <c r="B32" s="146"/>
      <c r="C32" s="146"/>
      <c r="D32" s="146"/>
      <c r="E32" s="147"/>
      <c r="F32" s="148">
        <f>SUM(F31)</f>
        <v>1847.9466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ht="21.75" customHeight="1" spans="1:26">
      <c r="A33" s="140"/>
      <c r="B33" s="151" t="s">
        <v>133</v>
      </c>
      <c r="C33" s="140"/>
      <c r="D33" s="141"/>
      <c r="E33" s="144"/>
      <c r="F33" s="150">
        <f>F30+F32</f>
        <v>17247.5016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ht="26.25" customHeight="1" spans="1:26">
      <c r="A34" s="138" t="s">
        <v>134</v>
      </c>
      <c r="B34" s="152" t="s">
        <v>135</v>
      </c>
      <c r="C34" s="140" t="s">
        <v>120</v>
      </c>
      <c r="D34" s="153">
        <v>9.469</v>
      </c>
      <c r="E34" s="144">
        <f>F34</f>
        <v>1633.165926504</v>
      </c>
      <c r="F34" s="144">
        <f>F33*0.09469</f>
        <v>1633.165926504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ht="21.75" customHeight="1" spans="1:26">
      <c r="A35" s="145" t="s">
        <v>136</v>
      </c>
      <c r="B35" s="146"/>
      <c r="C35" s="146"/>
      <c r="D35" s="146"/>
      <c r="E35" s="147"/>
      <c r="F35" s="148">
        <f>SUM(F34)</f>
        <v>1633.165926504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ht="14.25" customHeight="1" spans="1:26">
      <c r="A36" s="154"/>
      <c r="B36" s="155"/>
      <c r="C36" s="155"/>
      <c r="D36" s="155"/>
      <c r="E36" s="155"/>
      <c r="F36" s="15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ht="21.75" customHeight="1" spans="1:26">
      <c r="A37" s="145" t="s">
        <v>59</v>
      </c>
      <c r="B37" s="146"/>
      <c r="C37" s="146"/>
      <c r="D37" s="146"/>
      <c r="E37" s="147"/>
      <c r="F37" s="148">
        <f>F35+F32+F29+F22+F20+F18</f>
        <v>18880.667526504</v>
      </c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ht="12.75" customHeight="1" spans="1:26">
      <c r="A38" s="157"/>
      <c r="B38" s="158"/>
      <c r="C38" s="157"/>
      <c r="D38" s="157"/>
      <c r="E38" s="157"/>
      <c r="F38" s="157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ht="12.75" customHeight="1" spans="1:26">
      <c r="A39" s="157"/>
      <c r="B39" s="158"/>
      <c r="C39" s="157"/>
      <c r="D39" s="157"/>
      <c r="E39" s="157"/>
      <c r="F39" s="157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ht="12.75" customHeight="1" spans="1:26">
      <c r="A40" s="157"/>
      <c r="B40" s="158"/>
      <c r="C40" s="157"/>
      <c r="D40" s="157"/>
      <c r="E40" s="157"/>
      <c r="F40" s="157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ht="12.75" customHeight="1" spans="1:26">
      <c r="A41" s="157"/>
      <c r="B41" s="158"/>
      <c r="C41" s="157"/>
      <c r="D41" s="157"/>
      <c r="E41" s="157"/>
      <c r="F41" s="157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ht="12.75" customHeight="1" spans="1:26">
      <c r="A42" s="157"/>
      <c r="B42" s="158"/>
      <c r="C42" s="157"/>
      <c r="D42" s="157"/>
      <c r="E42" s="157"/>
      <c r="F42" s="157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ht="12.75" customHeight="1" spans="1:26">
      <c r="A43" s="157"/>
      <c r="B43" s="158"/>
      <c r="C43" s="157"/>
      <c r="D43" s="157"/>
      <c r="E43" s="157"/>
      <c r="F43" s="157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ht="12.75" customHeight="1" spans="1:26">
      <c r="A44" s="157"/>
      <c r="B44" s="158"/>
      <c r="C44" s="157"/>
      <c r="D44" s="157"/>
      <c r="E44" s="157"/>
      <c r="F44" s="157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ht="12.75" customHeight="1" spans="1:26">
      <c r="A45" s="157"/>
      <c r="B45" s="158"/>
      <c r="C45" s="157"/>
      <c r="D45" s="157"/>
      <c r="E45" s="157"/>
      <c r="F45" s="157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ht="12.75" customHeight="1" spans="1:26">
      <c r="A46" s="157"/>
      <c r="B46" s="158"/>
      <c r="C46" s="157"/>
      <c r="D46" s="157"/>
      <c r="E46" s="157"/>
      <c r="F46" s="157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ht="12.75" customHeight="1" spans="1:26">
      <c r="A47" s="157"/>
      <c r="B47" s="158"/>
      <c r="C47" s="157"/>
      <c r="D47" s="157"/>
      <c r="E47" s="157"/>
      <c r="F47" s="157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ht="12.75" customHeight="1" spans="1:26">
      <c r="A48" s="157"/>
      <c r="B48" s="158"/>
      <c r="C48" s="157"/>
      <c r="D48" s="157"/>
      <c r="E48" s="157"/>
      <c r="F48" s="157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ht="12.75" customHeight="1" spans="1:26">
      <c r="A49" s="157"/>
      <c r="B49" s="158"/>
      <c r="C49" s="157"/>
      <c r="D49" s="157"/>
      <c r="E49" s="157"/>
      <c r="F49" s="157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ht="12.75" customHeight="1" spans="1:26">
      <c r="A50" s="157"/>
      <c r="B50" s="158"/>
      <c r="C50" s="157"/>
      <c r="D50" s="157"/>
      <c r="E50" s="157"/>
      <c r="F50" s="157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ht="12.75" customHeight="1" spans="1:26">
      <c r="A51" s="157"/>
      <c r="B51" s="158"/>
      <c r="C51" s="157"/>
      <c r="D51" s="157"/>
      <c r="E51" s="157"/>
      <c r="F51" s="157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ht="12.75" customHeight="1" spans="1:26">
      <c r="A52" s="157"/>
      <c r="B52" s="158"/>
      <c r="C52" s="157"/>
      <c r="D52" s="157"/>
      <c r="E52" s="157"/>
      <c r="F52" s="157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ht="12.75" customHeight="1" spans="1:26">
      <c r="A53" s="157"/>
      <c r="B53" s="158"/>
      <c r="C53" s="157"/>
      <c r="D53" s="157"/>
      <c r="E53" s="157"/>
      <c r="F53" s="157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ht="12.75" customHeight="1" spans="1:26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ht="12.75" customHeight="1" spans="1:26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ht="12.75" customHeight="1" spans="1:26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ht="12.75" customHeight="1" spans="1:26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ht="12.75" customHeight="1" spans="1:26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ht="12.75" customHeight="1" spans="1:26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ht="12.75" customHeight="1" spans="1:26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ht="12.75" customHeight="1" spans="1:26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ht="12.75" customHeight="1" spans="1:26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ht="12.75" customHeight="1" spans="1:26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ht="12.75" customHeight="1" spans="1:26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ht="12.75" customHeight="1" spans="1:26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ht="12.75" customHeight="1" spans="1:26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ht="12.75" customHeight="1" spans="1:26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ht="12.75" customHeight="1" spans="1:26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ht="12.75" customHeight="1" spans="1:26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ht="12.75" customHeight="1" spans="1:26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ht="12.75" customHeight="1" spans="1:26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ht="12.75" customHeight="1" spans="1:26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ht="12.75" customHeight="1" spans="1:26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ht="12.75" customHeight="1" spans="1:26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ht="12.75" customHeight="1" spans="1:26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ht="12.75" customHeight="1" spans="1:26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ht="12.75" customHeight="1" spans="1:26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ht="12.75" customHeight="1" spans="1:26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ht="12.75" customHeight="1" spans="1:26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ht="12.75" customHeight="1" spans="1:26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ht="12.75" customHeight="1" spans="1:26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ht="12.75" customHeight="1" spans="1:26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ht="12.75" customHeight="1" spans="1:26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ht="12.75" customHeight="1" spans="1:26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ht="12.75" customHeight="1" spans="1:26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ht="12.75" customHeight="1" spans="1:26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ht="12.75" customHeight="1" spans="1:26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ht="12.75" customHeight="1" spans="1:26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ht="12.75" customHeight="1" spans="1:26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ht="12.75" customHeight="1" spans="1:26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ht="12.75" customHeight="1" spans="1:26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ht="12.75" customHeight="1" spans="1:26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ht="12.75" customHeight="1" spans="1:26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ht="12.75" customHeight="1" spans="1:26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ht="12.75" customHeight="1" spans="1:26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ht="12.75" customHeight="1" spans="1:26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ht="12.75" customHeight="1" spans="1:26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ht="12.75" customHeight="1" spans="1:26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ht="12.75" customHeight="1" spans="1:26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ht="12.75" customHeight="1" spans="1:26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ht="12.75" customHeight="1" spans="1:26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ht="12.75" customHeight="1" spans="1:26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ht="12.75" customHeight="1" spans="1:26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ht="12.75" customHeight="1" spans="1:26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ht="12.75" customHeight="1" spans="1:26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ht="12.75" customHeight="1" spans="1:26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ht="12.75" customHeight="1" spans="1:26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ht="12.75" customHeight="1" spans="1:26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ht="12.75" customHeight="1" spans="1:26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ht="12.75" customHeight="1" spans="1:26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ht="12.75" customHeight="1" spans="1:26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ht="12.75" customHeight="1" spans="1:26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ht="12.75" customHeight="1" spans="1:26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ht="12.75" customHeight="1" spans="1:26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ht="12.75" customHeight="1" spans="1:26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ht="12.75" customHeight="1" spans="1:26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ht="12.75" customHeight="1" spans="1:26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ht="12.75" customHeight="1" spans="1:26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ht="12.75" customHeight="1" spans="1:26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ht="12.75" customHeight="1" spans="1:26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ht="12.75" customHeight="1" spans="1:26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ht="12.75" customHeight="1" spans="1:26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ht="12.75" customHeight="1" spans="1:26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ht="12.75" customHeight="1" spans="1:26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ht="12.75" customHeight="1" spans="1:26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ht="12.75" customHeight="1" spans="1:26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ht="12.75" customHeight="1" spans="1:26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ht="12.75" customHeight="1" spans="1:26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ht="12.75" customHeight="1" spans="1:26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ht="12.75" customHeight="1" spans="1:26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ht="12.75" customHeight="1" spans="1:26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ht="12.75" customHeight="1" spans="1:26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ht="12.75" customHeight="1" spans="1:26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ht="12.75" customHeight="1" spans="1:26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ht="12.75" customHeight="1" spans="1:26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ht="12.75" customHeight="1" spans="1:26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ht="12.75" customHeight="1" spans="1:26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ht="12.75" customHeight="1" spans="1:26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ht="12.75" customHeight="1" spans="1:26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ht="12.75" customHeight="1" spans="1:26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ht="12.75" customHeight="1" spans="1:26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ht="12.75" customHeight="1" spans="1:26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ht="12.75" customHeight="1" spans="1:26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ht="12.75" customHeight="1" spans="1:26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ht="12.75" customHeight="1" spans="1:26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ht="12.75" customHeight="1" spans="1:26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ht="12.75" customHeight="1" spans="1:26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ht="12.75" customHeight="1" spans="1:26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ht="12.75" customHeight="1" spans="1:26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ht="12.75" customHeight="1" spans="1:26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ht="12.75" customHeight="1" spans="1:26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ht="12.75" customHeight="1" spans="1:26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ht="12.75" customHeight="1" spans="1:26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ht="12.75" customHeight="1" spans="1:26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ht="12.75" customHeight="1" spans="1:26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ht="12.75" customHeight="1" spans="1:26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ht="12.75" customHeight="1" spans="1:26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ht="12.75" customHeight="1" spans="1:26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ht="12.75" customHeight="1" spans="1:26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ht="12.75" customHeight="1" spans="1:26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ht="12.75" customHeight="1" spans="1:26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ht="12.75" customHeight="1" spans="1:26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ht="12.75" customHeight="1" spans="1:26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ht="12.75" customHeight="1" spans="1:26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ht="12.75" customHeight="1" spans="1:26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ht="12.75" customHeight="1" spans="1:26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ht="12.75" customHeight="1" spans="1:26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ht="12.75" customHeight="1" spans="1:26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ht="12.75" customHeight="1" spans="1:26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ht="12.75" customHeight="1" spans="1:26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ht="12.75" customHeight="1" spans="1:26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ht="12.75" customHeight="1" spans="1:26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ht="12.75" customHeight="1" spans="1:26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ht="12.75" customHeight="1" spans="1:26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ht="12.75" customHeight="1" spans="1:26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ht="12.75" customHeight="1" spans="1:26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ht="12.75" customHeight="1" spans="1:26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ht="12.75" customHeight="1" spans="1:26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ht="12.75" customHeight="1" spans="1:26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ht="12.75" customHeight="1" spans="1:26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ht="12.75" customHeight="1" spans="1:26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ht="12.75" customHeight="1" spans="1:26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ht="12.75" customHeight="1" spans="1:26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ht="12.75" customHeight="1" spans="1:26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ht="12.75" customHeight="1" spans="1:26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ht="12.75" customHeight="1" spans="1:26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ht="12.75" customHeight="1" spans="1:26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ht="12.75" customHeight="1" spans="1:26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ht="12.75" customHeight="1" spans="1:26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ht="12.75" customHeight="1" spans="1:26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ht="12.75" customHeight="1" spans="1:26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ht="12.75" customHeight="1" spans="1:26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ht="12.75" customHeight="1" spans="1:26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ht="12.75" customHeight="1" spans="1:26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ht="12.75" customHeight="1" spans="1:26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ht="12.75" customHeight="1" spans="1:26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ht="12.75" customHeight="1" spans="1:26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ht="12.75" customHeight="1" spans="1:26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ht="12.75" customHeight="1" spans="1:26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ht="12.75" customHeight="1" spans="1:26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ht="12.75" customHeight="1" spans="1:26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ht="12.75" customHeight="1" spans="1:26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ht="12.75" customHeight="1" spans="1:26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ht="12.75" customHeight="1" spans="1:26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ht="12.75" customHeight="1" spans="1:26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ht="12.75" customHeight="1" spans="1:26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ht="12.75" customHeight="1" spans="1:26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ht="12.75" customHeight="1" spans="1:26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ht="12.75" customHeight="1" spans="1:26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ht="12.75" customHeight="1" spans="1:26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ht="12.75" customHeight="1" spans="1:26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ht="12.75" customHeight="1" spans="1:26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ht="12.75" customHeight="1" spans="1:26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ht="12.75" customHeight="1" spans="1:26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ht="12.75" customHeight="1" spans="1:26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ht="12.75" customHeight="1" spans="1:26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ht="12.75" customHeight="1" spans="1:26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ht="12.75" customHeight="1" spans="1:26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ht="12.75" customHeight="1" spans="1:26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ht="12.75" customHeight="1" spans="1:26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ht="12.75" customHeight="1" spans="1:26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ht="12.75" customHeight="1" spans="1:26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ht="12.75" customHeight="1" spans="1:26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ht="12.75" customHeight="1" spans="1:26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ht="12.75" customHeight="1" spans="1:26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ht="12.75" customHeight="1" spans="1:26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ht="12.75" customHeight="1" spans="1:26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ht="12.75" customHeight="1" spans="1:26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ht="12.75" customHeight="1" spans="1:26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ht="12.75" customHeight="1" spans="1:26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ht="12.75" customHeight="1" spans="1:26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ht="12.75" customHeight="1" spans="1:26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ht="12.75" customHeight="1" spans="1:26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ht="12.75" customHeight="1" spans="1:26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ht="12.75" customHeight="1" spans="1:26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ht="12.75" customHeight="1" spans="1:26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ht="12.75" customHeight="1" spans="1:26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ht="12.75" customHeight="1" spans="1:26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ht="12.75" customHeight="1" spans="1:26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ht="12.75" customHeight="1" spans="1:26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ht="12.75" customHeight="1" spans="1:26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ht="12.75" customHeight="1" spans="1:26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ht="12.75" customHeight="1" spans="1:26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ht="12.75" customHeight="1" spans="1:26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ht="12.75" customHeight="1" spans="1:26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ht="12.75" customHeight="1" spans="1:26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ht="12.75" customHeight="1" spans="1:26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ht="12.75" customHeight="1" spans="1:26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ht="12.75" customHeight="1" spans="1:26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ht="12.75" customHeight="1" spans="1:26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ht="12.75" customHeight="1" spans="1:26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ht="12.75" customHeight="1" spans="1:26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ht="12.75" customHeight="1" spans="1:26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ht="12.75" customHeight="1" spans="1:26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ht="12.75" customHeight="1" spans="1:26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ht="12.75" customHeight="1" spans="1:26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ht="12.75" customHeight="1" spans="1:26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ht="12.75" customHeight="1" spans="1:26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ht="12.75" customHeight="1" spans="1:26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ht="12.75" customHeight="1" spans="1:26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ht="12.75" customHeight="1" spans="1:26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ht="12.75" customHeight="1" spans="1:26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ht="12.75" customHeight="1" spans="1:26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ht="12.75" customHeight="1" spans="1:26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ht="12.75" customHeight="1" spans="1:26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ht="12.75" customHeight="1" spans="1:26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ht="12.75" customHeight="1" spans="1:26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ht="12.75" customHeight="1" spans="1:26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ht="12.75" customHeight="1" spans="1:26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ht="12.75" customHeight="1" spans="1:26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ht="12.75" customHeight="1" spans="1:26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ht="12.75" customHeight="1" spans="1:26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ht="12.75" customHeight="1" spans="1:26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ht="12.75" customHeight="1" spans="1:26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ht="12.75" customHeight="1" spans="1:26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ht="12.75" customHeight="1" spans="1:26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ht="12.75" customHeight="1" spans="1:26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ht="12.75" customHeight="1" spans="1:26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ht="12.75" customHeight="1" spans="1:26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ht="12.75" customHeight="1" spans="1:26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ht="12.75" customHeight="1" spans="1:26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ht="12.75" customHeight="1" spans="1:26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ht="12.75" customHeight="1" spans="1:26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ht="12.75" customHeight="1" spans="1:26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ht="12.75" customHeight="1" spans="1:26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ht="12.75" customHeight="1" spans="1:26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ht="12.75" customHeight="1" spans="1:26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ht="12.75" customHeight="1" spans="1:26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ht="12.75" customHeight="1" spans="1:26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ht="12.75" customHeight="1" spans="1:26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ht="12.75" customHeight="1" spans="1:26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ht="12.75" customHeight="1" spans="1:26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ht="12.75" customHeight="1" spans="1:26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ht="12.75" customHeight="1" spans="1:26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ht="12.75" customHeight="1" spans="1:26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ht="12.75" customHeight="1" spans="1:26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ht="12.75" customHeight="1" spans="1:26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ht="12.75" customHeight="1" spans="1:26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 ht="12.75" customHeight="1" spans="1:26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 ht="12.75" customHeight="1" spans="1:26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 ht="12.75" customHeight="1" spans="1:26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 ht="12.75" customHeight="1" spans="1:26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 ht="12.75" customHeight="1" spans="1:26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 ht="12.75" customHeight="1" spans="1:26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 ht="12.75" customHeight="1" spans="1:26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 ht="12.75" customHeight="1" spans="1:26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 ht="12.75" customHeight="1" spans="1:26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 ht="12.75" customHeight="1" spans="1:26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 ht="12.75" customHeight="1" spans="1:26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 ht="12.75" customHeight="1" spans="1:26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 ht="12.75" customHeight="1" spans="1:26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 ht="12.75" customHeight="1" spans="1:26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 ht="12.75" customHeight="1" spans="1:26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 ht="12.75" customHeight="1" spans="1:26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 ht="12.75" customHeight="1" spans="1:26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 ht="12.75" customHeight="1" spans="1:26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 ht="12.75" customHeight="1" spans="1:26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 ht="12.75" customHeight="1" spans="1:26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 ht="12.75" customHeight="1" spans="1:26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 ht="12.75" customHeight="1" spans="1:26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 ht="12.75" customHeight="1" spans="1:26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 ht="12.75" customHeight="1" spans="1:26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 ht="12.75" customHeight="1" spans="1:26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 ht="12.75" customHeight="1" spans="1:26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 ht="12.75" customHeight="1" spans="1:26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 ht="12.75" customHeight="1" spans="1:26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 ht="12.75" customHeight="1" spans="1:26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 ht="12.75" customHeight="1" spans="1:26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 ht="12.75" customHeight="1" spans="1:26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 ht="12.75" customHeight="1" spans="1:26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 ht="12.75" customHeight="1" spans="1:26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 ht="12.75" customHeight="1" spans="1:26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 ht="12.75" customHeight="1" spans="1:26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 ht="12.75" customHeight="1" spans="1:26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 ht="12.75" customHeight="1" spans="1:26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 ht="12.75" customHeight="1" spans="1:26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 ht="12.75" customHeight="1" spans="1:26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 ht="12.75" customHeight="1" spans="1:26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 ht="12.75" customHeight="1" spans="1:26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 ht="12.75" customHeight="1" spans="1:26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 ht="12.75" customHeight="1" spans="1:26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 ht="12.75" customHeight="1" spans="1:26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 ht="12.75" customHeight="1" spans="1:26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 ht="12.75" customHeight="1" spans="1:26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 ht="12.75" customHeight="1" spans="1:26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 ht="12.75" customHeight="1" spans="1:26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 ht="12.75" customHeight="1" spans="1:26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 ht="12.75" customHeight="1" spans="1:26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 ht="12.75" customHeight="1" spans="1:26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 ht="12.75" customHeight="1" spans="1:26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 ht="12.75" customHeight="1" spans="1:26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 ht="12.75" customHeight="1" spans="1:26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 ht="12.75" customHeight="1" spans="1:26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 ht="12.75" customHeight="1" spans="1:26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 ht="12.75" customHeight="1" spans="1:26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 ht="12.75" customHeight="1" spans="1:26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 ht="12.75" customHeight="1" spans="1:26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 ht="12.75" customHeight="1" spans="1:26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 ht="12.75" customHeight="1" spans="1:26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 ht="12.75" customHeight="1" spans="1:26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ht="12.75" customHeight="1" spans="1:26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 ht="12.75" customHeight="1" spans="1:26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 ht="12.75" customHeight="1" spans="1:26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 ht="12.75" customHeight="1" spans="1:26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 ht="12.75" customHeight="1" spans="1:26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 ht="12.75" customHeight="1" spans="1:26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 ht="12.75" customHeight="1" spans="1:26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 ht="12.75" customHeight="1" spans="1:26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 ht="12.75" customHeight="1" spans="1:26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 ht="12.75" customHeight="1" spans="1:26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 ht="12.75" customHeight="1" spans="1:26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 ht="12.75" customHeight="1" spans="1:26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 ht="12.75" customHeight="1" spans="1:26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 ht="12.75" customHeight="1" spans="1:26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 ht="12.75" customHeight="1" spans="1:26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 ht="12.75" customHeight="1" spans="1:26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 ht="12.75" customHeight="1" spans="1:26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 ht="12.75" customHeight="1" spans="1:26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 ht="12.75" customHeight="1" spans="1:26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 ht="12.75" customHeight="1" spans="1:26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 ht="12.75" customHeight="1" spans="1:26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 ht="12.75" customHeight="1" spans="1:26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 ht="12.75" customHeight="1" spans="1:26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 ht="12.75" customHeight="1" spans="1:26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 ht="12.75" customHeight="1" spans="1:26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 ht="12.75" customHeight="1" spans="1:26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 ht="12.75" customHeight="1" spans="1:26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 ht="12.75" customHeight="1" spans="1:26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 ht="12.75" customHeight="1" spans="1:26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 ht="12.75" customHeight="1" spans="1:26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 ht="12.75" customHeight="1" spans="1:26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 ht="12.75" customHeight="1" spans="1:26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 ht="12.75" customHeight="1" spans="1:26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 ht="12.75" customHeight="1" spans="1:26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 ht="12.75" customHeight="1" spans="1:26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 ht="12.75" customHeight="1" spans="1:26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 ht="12.75" customHeight="1" spans="1:26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 ht="12.75" customHeight="1" spans="1:26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 ht="12.75" customHeight="1" spans="1:26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 ht="12.75" customHeight="1" spans="1:26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 ht="12.75" customHeight="1" spans="1:26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 ht="12.75" customHeight="1" spans="1:26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 ht="12.75" customHeight="1" spans="1:26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 ht="12.75" customHeight="1" spans="1:26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 ht="12.75" customHeight="1" spans="1:26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 ht="12.75" customHeight="1" spans="1:26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 ht="12.75" customHeight="1" spans="1:26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 ht="12.75" customHeight="1" spans="1:26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 ht="12.75" customHeight="1" spans="1:26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 ht="12.75" customHeight="1" spans="1:26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 ht="12.75" customHeight="1" spans="1:26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 ht="12.75" customHeight="1" spans="1:26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 ht="12.75" customHeight="1" spans="1:26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 ht="12.75" customHeight="1" spans="1:26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 ht="12.75" customHeight="1" spans="1:26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 ht="12.75" customHeight="1" spans="1:26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 ht="12.75" customHeight="1" spans="1:26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 ht="12.75" customHeight="1" spans="1:26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 ht="12.75" customHeight="1" spans="1:26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 ht="12.75" customHeight="1" spans="1:26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 ht="12.75" customHeight="1" spans="1:26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 ht="12.75" customHeight="1" spans="1:26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 ht="12.75" customHeight="1" spans="1:26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 ht="12.75" customHeight="1" spans="1:26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 ht="12.75" customHeight="1" spans="1:26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 ht="12.75" customHeight="1" spans="1:26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 ht="12.75" customHeight="1" spans="1:26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 ht="12.75" customHeight="1" spans="1:26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ht="12.75" customHeight="1" spans="1:26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ht="12.75" customHeight="1" spans="1:26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 ht="12.75" customHeight="1" spans="1:26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 ht="12.75" customHeight="1" spans="1:26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 ht="12.75" customHeight="1" spans="1:26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 ht="12.75" customHeight="1" spans="1:26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 ht="12.75" customHeight="1" spans="1:26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 ht="12.75" customHeight="1" spans="1:26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 ht="12.75" customHeight="1" spans="1:26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 ht="12.75" customHeight="1" spans="1:26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 ht="12.75" customHeight="1" spans="1:26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 ht="12.75" customHeight="1" spans="1:26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 ht="12.75" customHeight="1" spans="1:26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 ht="12.75" customHeight="1" spans="1:26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 ht="12.75" customHeight="1" spans="1:26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 ht="12.75" customHeight="1" spans="1:26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 ht="12.75" customHeight="1" spans="1:26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 ht="12.75" customHeight="1" spans="1:26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 ht="12.75" customHeight="1" spans="1:26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 ht="12.75" customHeight="1" spans="1:26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 ht="12.75" customHeight="1" spans="1:26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 ht="12.75" customHeight="1" spans="1:26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 ht="12.75" customHeight="1" spans="1:26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 ht="12.75" customHeight="1" spans="1:26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 ht="12.75" customHeight="1" spans="1:26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 ht="12.75" customHeight="1" spans="1:26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 ht="12.75" customHeight="1" spans="1:26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 ht="12.75" customHeight="1" spans="1:26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 ht="12.75" customHeight="1" spans="1:26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 ht="12.75" customHeight="1" spans="1:26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 ht="12.75" customHeight="1" spans="1:26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 ht="12.75" customHeight="1" spans="1:26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 ht="12.75" customHeight="1" spans="1:26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 ht="12.75" customHeight="1" spans="1:26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ht="12.75" customHeight="1" spans="1:26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 ht="12.75" customHeight="1" spans="1:26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 ht="12.75" customHeight="1" spans="1:26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 ht="12.75" customHeight="1" spans="1:26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 ht="12.75" customHeight="1" spans="1:26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 ht="12.75" customHeight="1" spans="1:26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 ht="12.75" customHeight="1" spans="1:26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 ht="12.75" customHeight="1" spans="1:26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 ht="12.75" customHeight="1" spans="1:26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 ht="12.75" customHeight="1" spans="1:26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 ht="12.75" customHeight="1" spans="1:26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 ht="12.75" customHeight="1" spans="1:26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 ht="12.75" customHeight="1" spans="1:26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 ht="12.75" customHeight="1" spans="1:26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 ht="12.75" customHeight="1" spans="1:26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 ht="12.75" customHeight="1" spans="1:26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 ht="12.75" customHeight="1" spans="1:26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 ht="12.75" customHeight="1" spans="1:26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 ht="12.75" customHeight="1" spans="1:26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 ht="12.75" customHeight="1" spans="1:26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 ht="12.75" customHeight="1" spans="1:26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 ht="12.75" customHeight="1" spans="1:26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 ht="12.75" customHeight="1" spans="1:26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 ht="12.75" customHeight="1" spans="1:26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 ht="12.75" customHeight="1" spans="1:26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 ht="12.75" customHeight="1" spans="1:26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 ht="12.75" customHeight="1" spans="1:26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 ht="12.75" customHeight="1" spans="1:26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 ht="12.75" customHeight="1" spans="1:26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 ht="12.75" customHeight="1" spans="1:26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 ht="12.75" customHeight="1" spans="1:26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 ht="12.75" customHeight="1" spans="1:26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 ht="12.75" customHeight="1" spans="1:26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 ht="12.75" customHeight="1" spans="1:26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 ht="12.75" customHeight="1" spans="1:26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 ht="12.75" customHeight="1" spans="1:26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 ht="12.75" customHeight="1" spans="1:26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 ht="12.75" customHeight="1" spans="1:26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 ht="12.75" customHeight="1" spans="1:26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 ht="12.75" customHeight="1" spans="1:26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 ht="12.75" customHeight="1" spans="1:26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 ht="12.75" customHeight="1" spans="1:26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 ht="12.75" customHeight="1" spans="1:26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 ht="12.75" customHeight="1" spans="1:26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 ht="12.75" customHeight="1" spans="1:26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 ht="12.75" customHeight="1" spans="1:26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 ht="12.75" customHeight="1" spans="1:26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 ht="12.75" customHeight="1" spans="1:26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 ht="12.75" customHeight="1" spans="1:26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 ht="12.75" customHeight="1" spans="1:26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 ht="12.75" customHeight="1" spans="1:26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 ht="12.75" customHeight="1" spans="1:26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 ht="12.75" customHeight="1" spans="1:26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 ht="12.75" customHeight="1" spans="1:26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ht="12.75" customHeight="1" spans="1:26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 ht="12.75" customHeight="1" spans="1:26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ht="12.75" customHeight="1" spans="1:26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 ht="12.75" customHeight="1" spans="1:26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 ht="12.75" customHeight="1" spans="1:26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 ht="12.75" customHeight="1" spans="1:26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 ht="12.75" customHeight="1" spans="1:26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 ht="12.75" customHeight="1" spans="1:26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 ht="12.75" customHeight="1" spans="1:26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 ht="12.75" customHeight="1" spans="1:26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 ht="12.75" customHeight="1" spans="1:26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ht="12.75" customHeight="1" spans="1:26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 ht="12.75" customHeight="1" spans="1:26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 ht="12.75" customHeight="1" spans="1:26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 ht="12.75" customHeight="1" spans="1:26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 ht="12.75" customHeight="1" spans="1:26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 ht="12.75" customHeight="1" spans="1:26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 ht="12.75" customHeight="1" spans="1:26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 ht="12.75" customHeight="1" spans="1:26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ht="12.75" customHeight="1" spans="1:26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ht="12.75" customHeight="1" spans="1:26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ht="12.75" customHeight="1" spans="1:26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 ht="12.75" customHeight="1" spans="1:26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ht="12.75" customHeight="1" spans="1:26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 ht="12.75" customHeight="1" spans="1:26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ht="12.75" customHeight="1" spans="1:26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 ht="12.75" customHeight="1" spans="1:26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 ht="12.75" customHeight="1" spans="1:26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 ht="12.75" customHeight="1" spans="1:26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 ht="12.75" customHeight="1" spans="1:26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 ht="12.75" customHeight="1" spans="1:26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 ht="12.75" customHeight="1" spans="1:26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 ht="12.75" customHeight="1" spans="1:26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 ht="12.75" customHeight="1" spans="1:26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 ht="12.75" customHeight="1" spans="1:26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 ht="12.75" customHeight="1" spans="1:26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 ht="12.75" customHeight="1" spans="1:26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 ht="12.75" customHeight="1" spans="1:26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ht="12.75" customHeight="1" spans="1:26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 ht="12.75" customHeight="1" spans="1:26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 ht="12.75" customHeight="1" spans="1:26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 ht="12.75" customHeight="1" spans="1:26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 ht="12.75" customHeight="1" spans="1:26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 ht="12.75" customHeight="1" spans="1:26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 ht="12.75" customHeight="1" spans="1:26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 ht="12.75" customHeight="1" spans="1:26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 ht="12.75" customHeight="1" spans="1:26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 ht="12.75" customHeight="1" spans="1:26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 ht="12.75" customHeight="1" spans="1:26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 ht="12.75" customHeight="1" spans="1:26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 ht="12.75" customHeight="1" spans="1:26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 ht="12.75" customHeight="1" spans="1:26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 ht="12.75" customHeight="1" spans="1:26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 ht="12.75" customHeight="1" spans="1:26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ht="12.75" customHeight="1" spans="1:26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 ht="12.75" customHeight="1" spans="1:26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 ht="12.75" customHeight="1" spans="1:26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 ht="12.75" customHeight="1" spans="1:26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 ht="12.75" customHeight="1" spans="1:26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 ht="12.75" customHeight="1" spans="1:26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 ht="12.75" customHeight="1" spans="1:26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 ht="12.75" customHeight="1" spans="1:26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 ht="12.75" customHeight="1" spans="1:26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 ht="12.75" customHeight="1" spans="1:26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 ht="12.75" customHeight="1" spans="1:26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 ht="12.75" customHeight="1" spans="1:26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 ht="12.75" customHeight="1" spans="1:26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 ht="12.75" customHeight="1" spans="1:26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 ht="12.75" customHeight="1" spans="1:26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 ht="12.75" customHeight="1" spans="1:26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 ht="12.75" customHeight="1" spans="1:26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 ht="12.75" customHeight="1" spans="1:26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 ht="12.75" customHeight="1" spans="1:26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 ht="12.75" customHeight="1" spans="1:26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 ht="12.75" customHeight="1" spans="1:26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 ht="12.75" customHeight="1" spans="1:26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 ht="12.75" customHeight="1" spans="1:26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 ht="12.75" customHeight="1" spans="1:26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 ht="12.75" customHeight="1" spans="1:26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ht="12.75" customHeight="1" spans="1:26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 ht="12.75" customHeight="1" spans="1:26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 ht="12.75" customHeight="1" spans="1:26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 ht="12.75" customHeight="1" spans="1:26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 ht="12.75" customHeight="1" spans="1:26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 ht="12.75" customHeight="1" spans="1:26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 ht="12.75" customHeight="1" spans="1:26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 ht="12.75" customHeight="1" spans="1:26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 ht="12.75" customHeight="1" spans="1:26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 ht="12.75" customHeight="1" spans="1:26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 ht="12.75" customHeight="1" spans="1:26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 ht="12.75" customHeight="1" spans="1:26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 ht="12.75" customHeight="1" spans="1:26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 ht="12.75" customHeight="1" spans="1:26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 ht="12.75" customHeight="1" spans="1:26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 ht="12.75" customHeight="1" spans="1:26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 ht="12.75" customHeight="1" spans="1:26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 ht="12.75" customHeight="1" spans="1:26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 ht="12.75" customHeight="1" spans="1:26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 ht="12.75" customHeight="1" spans="1:26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 ht="12.75" customHeight="1" spans="1:26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 ht="12.75" customHeight="1" spans="1:26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 ht="12.75" customHeight="1" spans="1:26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 ht="12.75" customHeight="1" spans="1:26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 ht="12.75" customHeight="1" spans="1:26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 ht="12.75" customHeight="1" spans="1:26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 ht="12.75" customHeight="1" spans="1:26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 ht="12.75" customHeight="1" spans="1:26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 ht="12.75" customHeight="1" spans="1:26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 ht="12.75" customHeight="1" spans="1:26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 ht="12.75" customHeight="1" spans="1:26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 ht="12.75" customHeight="1" spans="1:26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 ht="12.75" customHeight="1" spans="1:26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 ht="12.75" customHeight="1" spans="1:26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 ht="12.75" customHeight="1" spans="1:26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 ht="12.75" customHeight="1" spans="1:26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 ht="12.75" customHeight="1" spans="1:26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 ht="12.75" customHeight="1" spans="1:26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 ht="12.75" customHeight="1" spans="1:26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 ht="12.75" customHeight="1" spans="1:26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 ht="12.75" customHeight="1" spans="1:26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 ht="12.75" customHeight="1" spans="1:26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 ht="12.75" customHeight="1" spans="1:26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 ht="12.75" customHeight="1" spans="1:26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 ht="12.75" customHeight="1" spans="1:26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 ht="12.75" customHeight="1" spans="1:26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 ht="12.75" customHeight="1" spans="1:26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 ht="12.75" customHeight="1" spans="1:26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 ht="12.75" customHeight="1" spans="1:26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 ht="12.75" customHeight="1" spans="1:26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 ht="12.75" customHeight="1" spans="1:26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 ht="12.75" customHeight="1" spans="1:26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 ht="12.75" customHeight="1" spans="1:26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 ht="12.75" customHeight="1" spans="1:26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 ht="12.75" customHeight="1" spans="1:26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 ht="12.75" customHeight="1" spans="1:26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 ht="12.75" customHeight="1" spans="1:26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 ht="12.75" customHeight="1" spans="1:26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 ht="12.75" customHeight="1" spans="1:26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 ht="12.75" customHeight="1" spans="1:26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 ht="12.75" customHeight="1" spans="1:26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 ht="12.75" customHeight="1" spans="1:26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 ht="12.75" customHeight="1" spans="1:26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 ht="12.75" customHeight="1" spans="1:26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 ht="12.75" customHeight="1" spans="1:26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 ht="12.75" customHeight="1" spans="1:26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 ht="12.75" customHeight="1" spans="1:26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 ht="12.75" customHeight="1" spans="1:26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 ht="12.75" customHeight="1" spans="1:26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 ht="12.75" customHeight="1" spans="1:26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 ht="12.75" customHeight="1" spans="1:26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 ht="12.75" customHeight="1" spans="1:26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 ht="12.75" customHeight="1" spans="1:26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 ht="12.75" customHeight="1" spans="1:26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 ht="12.75" customHeight="1" spans="1:26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 ht="12.75" customHeight="1" spans="1:26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 ht="12.75" customHeight="1" spans="1:26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 ht="12.75" customHeight="1" spans="1:26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 ht="12.75" customHeight="1" spans="1:26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 ht="12.75" customHeight="1" spans="1:26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 ht="12.75" customHeight="1" spans="1:26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 ht="12.75" customHeight="1" spans="1:26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 ht="12.75" customHeight="1" spans="1:26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 ht="12.75" customHeight="1" spans="1:26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 ht="12.75" customHeight="1" spans="1:26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 ht="12.75" customHeight="1" spans="1:26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 ht="12.75" customHeight="1" spans="1:26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 ht="12.75" customHeight="1" spans="1:26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 ht="12.75" customHeight="1" spans="1:26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 ht="12.75" customHeight="1" spans="1:26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 ht="12.75" customHeight="1" spans="1:26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 ht="12.75" customHeight="1" spans="1:26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 ht="12.75" customHeight="1" spans="1:26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 ht="12.75" customHeight="1" spans="1:26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 ht="12.75" customHeight="1" spans="1:26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 ht="12.75" customHeight="1" spans="1:26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 ht="12.75" customHeight="1" spans="1:26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 ht="12.75" customHeight="1" spans="1:26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 ht="12.75" customHeight="1" spans="1:26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 ht="12.75" customHeight="1" spans="1:26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 ht="12.75" customHeight="1" spans="1:26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 ht="12.75" customHeight="1" spans="1:26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 ht="12.75" customHeight="1" spans="1:26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 ht="12.75" customHeight="1" spans="1:26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 ht="12.75" customHeight="1" spans="1:26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 ht="12.75" customHeight="1" spans="1:26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 ht="12.75" customHeight="1" spans="1:26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 ht="12.75" customHeight="1" spans="1:26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 ht="12.75" customHeight="1" spans="1:26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 ht="12.75" customHeight="1" spans="1:26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 ht="12.75" customHeight="1" spans="1:26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 ht="12.75" customHeight="1" spans="1:26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 ht="12.75" customHeight="1" spans="1:26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 ht="12.75" customHeight="1" spans="1:26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 ht="12.75" customHeight="1" spans="1:26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 ht="12.75" customHeight="1" spans="1:26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 ht="12.75" customHeight="1" spans="1:26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 ht="12.75" customHeight="1" spans="1:26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 ht="12.75" customHeight="1" spans="1:26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 ht="12.75" customHeight="1" spans="1:26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 ht="12.75" customHeight="1" spans="1:26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 ht="12.75" customHeight="1" spans="1:26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 ht="12.75" customHeight="1" spans="1:26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 ht="12.75" customHeight="1" spans="1:26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 ht="12.75" customHeight="1" spans="1:26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 ht="12.75" customHeight="1" spans="1:26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 ht="12.75" customHeight="1" spans="1:26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 ht="12.75" customHeight="1" spans="1:26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 ht="12.75" customHeight="1" spans="1:26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 ht="12.75" customHeight="1" spans="1:26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 ht="12.75" customHeight="1" spans="1:26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 ht="12.75" customHeight="1" spans="1:26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 ht="12.75" customHeight="1" spans="1:26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 ht="12.75" customHeight="1" spans="1:26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 ht="12.75" customHeight="1" spans="1:26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 ht="12.75" customHeight="1" spans="1:26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 ht="12.75" customHeight="1" spans="1:26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 ht="12.75" customHeight="1" spans="1:26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 ht="12.75" customHeight="1" spans="1:26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 ht="12.75" customHeight="1" spans="1:26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 ht="12.75" customHeight="1" spans="1:26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 ht="12.75" customHeight="1" spans="1:26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 ht="12.75" customHeight="1" spans="1:26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 ht="12.75" customHeight="1" spans="1:26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 ht="12.75" customHeight="1" spans="1:26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 ht="12.75" customHeight="1" spans="1:26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 ht="12.75" customHeight="1" spans="1:26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 ht="12.75" customHeight="1" spans="1:26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 ht="12.75" customHeight="1" spans="1:26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 ht="12.75" customHeight="1" spans="1:26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 ht="12.75" customHeight="1" spans="1:26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 ht="12.75" customHeight="1" spans="1:26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ht="12.75" customHeight="1" spans="1:26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 ht="12.75" customHeight="1" spans="1:26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 ht="12.75" customHeight="1" spans="1:26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 ht="12.75" customHeight="1" spans="1:26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 ht="12.75" customHeight="1" spans="1:26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 ht="12.75" customHeight="1" spans="1:26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 ht="12.75" customHeight="1" spans="1:26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 ht="12.75" customHeight="1" spans="1:26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 ht="12.75" customHeight="1" spans="1:26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 ht="12.75" customHeight="1" spans="1:26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 ht="12.75" customHeight="1" spans="1:26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 ht="12.75" customHeight="1" spans="1:26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 ht="12.75" customHeight="1" spans="1:26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 ht="12.75" customHeight="1" spans="1:26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 ht="12.75" customHeight="1" spans="1:26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 ht="12.75" customHeight="1" spans="1:26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 ht="12.75" customHeight="1" spans="1:26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 ht="12.75" customHeight="1" spans="1:26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 ht="12.75" customHeight="1" spans="1:26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 ht="12.75" customHeight="1" spans="1:26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 ht="12.75" customHeight="1" spans="1:26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 ht="12.75" customHeight="1" spans="1:26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 ht="12.75" customHeight="1" spans="1:26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 ht="12.75" customHeight="1" spans="1:26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 ht="12.75" customHeight="1" spans="1:26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 ht="12.75" customHeight="1" spans="1:26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 ht="12.75" customHeight="1" spans="1:26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 ht="12.75" customHeight="1" spans="1:26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 ht="12.75" customHeight="1" spans="1:26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 ht="12.75" customHeight="1" spans="1:26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 ht="12.75" customHeight="1" spans="1:26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 ht="12.75" customHeight="1" spans="1:26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 ht="12.75" customHeight="1" spans="1:26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 ht="12.75" customHeight="1" spans="1:26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 ht="12.75" customHeight="1" spans="1:26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 ht="12.75" customHeight="1" spans="1:26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 ht="12.75" customHeight="1" spans="1:26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 ht="12.75" customHeight="1" spans="1:26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 ht="12.75" customHeight="1" spans="1:26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 ht="12.75" customHeight="1" spans="1:26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 ht="12.75" customHeight="1" spans="1:26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 ht="12.75" customHeight="1" spans="1:26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 ht="12.75" customHeight="1" spans="1:26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 ht="12.75" customHeight="1" spans="1:26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 ht="12.75" customHeight="1" spans="1:26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 ht="12.75" customHeight="1" spans="1:26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 ht="12.75" customHeight="1" spans="1:26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 ht="12.75" customHeight="1" spans="1:26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 ht="12.75" customHeight="1" spans="1:26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 ht="12.75" customHeight="1" spans="1:26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 ht="12.75" customHeight="1" spans="1:26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 ht="12.75" customHeight="1" spans="1:26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 ht="12.75" customHeight="1" spans="1:26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 ht="12.75" customHeight="1" spans="1:26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ht="12.75" customHeight="1" spans="1:26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 ht="12.75" customHeight="1" spans="1:26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 ht="12.75" customHeight="1" spans="1:26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 ht="12.75" customHeight="1" spans="1:26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 ht="12.75" customHeight="1" spans="1:26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 ht="12.75" customHeight="1" spans="1:26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 ht="12.75" customHeight="1" spans="1:26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 ht="12.75" customHeight="1" spans="1:26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 ht="12.75" customHeight="1" spans="1:26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 ht="12.75" customHeight="1" spans="1:26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 ht="12.75" customHeight="1" spans="1:26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 ht="12.75" customHeight="1" spans="1:26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 ht="12.75" customHeight="1" spans="1:26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 ht="12.75" customHeight="1" spans="1:26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 ht="12.75" customHeight="1" spans="1:26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 ht="12.75" customHeight="1" spans="1:26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 ht="12.75" customHeight="1" spans="1:26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 ht="12.75" customHeight="1" spans="1:26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 ht="12.75" customHeight="1" spans="1:26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 ht="12.75" customHeight="1" spans="1:26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 ht="12.75" customHeight="1" spans="1:26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 ht="12.75" customHeight="1" spans="1:26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 ht="12.75" customHeight="1" spans="1:26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 ht="12.75" customHeight="1" spans="1:26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 ht="12.75" customHeight="1" spans="1:26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 ht="12.75" customHeight="1" spans="1:26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 ht="12.75" customHeight="1" spans="1:26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 ht="12.75" customHeight="1" spans="1:26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 ht="12.75" customHeight="1" spans="1:26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 ht="12.75" customHeight="1" spans="1:26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 ht="12.75" customHeight="1" spans="1:26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 ht="12.75" customHeight="1" spans="1:26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 ht="12.75" customHeight="1" spans="1:26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 ht="12.75" customHeight="1" spans="1:26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 ht="12.75" customHeight="1" spans="1:26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 ht="12.75" customHeight="1" spans="1:26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 ht="12.75" customHeight="1" spans="1:26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 ht="12.75" customHeight="1" spans="1:26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 ht="12.75" customHeight="1" spans="1:26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 ht="12.75" customHeight="1" spans="1:26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 ht="12.75" customHeight="1" spans="1:26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 ht="12.75" customHeight="1" spans="1:26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 ht="12.75" customHeight="1" spans="1:26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 ht="12.75" customHeight="1" spans="1:26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 ht="12.75" customHeight="1" spans="1:26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 ht="12.75" customHeight="1" spans="1:26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 ht="12.75" customHeight="1" spans="1:26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 ht="12.75" customHeight="1" spans="1:26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 ht="12.75" customHeight="1" spans="1:26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 ht="12.75" customHeight="1" spans="1:26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 ht="12.75" customHeight="1" spans="1:26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 ht="12.75" customHeight="1" spans="1:26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 ht="12.75" customHeight="1" spans="1:26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 ht="12.75" customHeight="1" spans="1:26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 ht="12.75" customHeight="1" spans="1:26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 ht="12.75" customHeight="1" spans="1:26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 ht="12.75" customHeight="1" spans="1:26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 ht="12.75" customHeight="1" spans="1:26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 ht="12.75" customHeight="1" spans="1:26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 ht="12.75" customHeight="1" spans="1:26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 ht="12.75" customHeight="1" spans="1:26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 ht="12.75" customHeight="1" spans="1:26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 ht="12.75" customHeight="1" spans="1:26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 ht="12.75" customHeight="1" spans="1:26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 ht="12.75" customHeight="1" spans="1:26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 ht="12.75" customHeight="1" spans="1:26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 ht="12.75" customHeight="1" spans="1:26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 ht="12.75" customHeight="1" spans="1:26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 ht="12.75" customHeight="1" spans="1:26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 ht="12.75" customHeight="1" spans="1:26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 ht="12.75" customHeight="1" spans="1:26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 ht="12.75" customHeight="1" spans="1:26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 ht="12.75" customHeight="1" spans="1:26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 ht="12.75" customHeight="1" spans="1:26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 ht="12.75" customHeight="1" spans="1:26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 ht="12.75" customHeight="1" spans="1:26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 ht="12.75" customHeight="1" spans="1:26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 ht="12.75" customHeight="1" spans="1:26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 ht="12.75" customHeight="1" spans="1:26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 ht="12.75" customHeight="1" spans="1:26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 ht="12.75" customHeight="1" spans="1:26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 ht="12.75" customHeight="1" spans="1:26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 ht="12.75" customHeight="1" spans="1:26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 ht="12.75" customHeight="1" spans="1:26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 ht="12.75" customHeight="1" spans="1:26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 ht="12.75" customHeight="1" spans="1:26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 ht="12.75" customHeight="1" spans="1:26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 ht="12.75" customHeight="1" spans="1:26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 ht="12.75" customHeight="1" spans="1:26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 ht="12.75" customHeight="1" spans="1:26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 ht="12.75" customHeight="1" spans="1:26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 ht="12.75" customHeight="1" spans="1:26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 ht="12.75" customHeight="1" spans="1:26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 ht="12.75" customHeight="1" spans="1:26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 ht="12.75" customHeight="1" spans="1:26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 ht="12.75" customHeight="1" spans="1:26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 ht="12.75" customHeight="1" spans="1:26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 ht="12.75" customHeight="1" spans="1:26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 ht="12.75" customHeight="1" spans="1:26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 ht="12.75" customHeight="1" spans="1:26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 ht="12.75" customHeight="1" spans="1:26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 ht="12.75" customHeight="1" spans="1:26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 ht="12.75" customHeight="1" spans="1:26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 ht="12.75" customHeight="1" spans="1:26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 ht="12.75" customHeight="1" spans="1:26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 ht="12.75" customHeight="1" spans="1:26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 ht="12.75" customHeight="1" spans="1:26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 ht="12.75" customHeight="1" spans="1:26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 ht="12.75" customHeight="1" spans="1:26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 ht="12.75" customHeight="1" spans="1:26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 ht="12.75" customHeight="1" spans="1:26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 ht="12.75" customHeight="1" spans="1:26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 ht="12.75" customHeight="1" spans="1:26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 ht="12.75" customHeight="1" spans="1:26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 ht="12.75" customHeight="1" spans="1:26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 ht="12.75" customHeight="1" spans="1:26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 ht="12.75" customHeight="1" spans="1:26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 ht="12.75" customHeight="1" spans="1:26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 ht="12.75" customHeight="1" spans="1:26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 ht="12.75" customHeight="1" spans="1:26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 ht="12.75" customHeight="1" spans="1:26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 ht="12.75" customHeight="1" spans="1:26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 ht="12.75" customHeight="1" spans="1:26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 ht="12.75" customHeight="1" spans="1:26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 ht="12.75" customHeight="1" spans="1:26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 ht="12.75" customHeight="1" spans="1:26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 ht="12.75" customHeight="1" spans="1:26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 ht="12.75" customHeight="1" spans="1:26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 ht="12.75" customHeight="1" spans="1:26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 ht="12.75" customHeight="1" spans="1:26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 ht="12.75" customHeight="1" spans="1:26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  <row r="933" ht="12.75" customHeight="1" spans="1:26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 ht="12.75" customHeight="1" spans="1:26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</row>
    <row r="935" ht="12.75" customHeight="1" spans="1:26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</row>
    <row r="936" ht="12.75" customHeight="1" spans="1:26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</row>
    <row r="937" ht="12.75" customHeight="1" spans="1:26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</row>
    <row r="938" ht="12.75" customHeight="1" spans="1:26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</row>
    <row r="939" ht="12.75" customHeight="1" spans="1:26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</row>
    <row r="940" ht="12.75" customHeight="1" spans="1:26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</row>
    <row r="941" ht="12.75" customHeight="1" spans="1:26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 ht="12.75" customHeight="1" spans="1:26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</row>
    <row r="943" ht="12.75" customHeight="1" spans="1:26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</row>
    <row r="944" ht="12.75" customHeight="1" spans="1:26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</row>
    <row r="945" ht="12.75" customHeight="1" spans="1:26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</row>
    <row r="946" ht="12.75" customHeight="1" spans="1:26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</row>
    <row r="947" ht="12.75" customHeight="1" spans="1:26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</row>
    <row r="948" ht="12.75" customHeight="1" spans="1:26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</row>
    <row r="949" ht="12.75" customHeight="1" spans="1:26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</row>
    <row r="950" ht="12.75" customHeight="1" spans="1:26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</row>
    <row r="951" ht="12.75" customHeight="1" spans="1:26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</row>
    <row r="952" ht="12.75" customHeight="1" spans="1:26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 ht="12.75" customHeight="1" spans="1:26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</row>
    <row r="954" ht="12.75" customHeight="1" spans="1:26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</row>
    <row r="955" ht="12.75" customHeight="1" spans="1:26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</row>
    <row r="956" ht="12.75" customHeight="1" spans="1:26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</row>
    <row r="957" ht="12.75" customHeight="1" spans="1:26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</row>
    <row r="958" ht="12.75" customHeight="1" spans="1:26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 ht="12.75" customHeight="1" spans="1:26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</row>
    <row r="960" ht="12.75" customHeight="1" spans="1:26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</row>
    <row r="961" ht="12.75" customHeight="1" spans="1:26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</row>
    <row r="962" ht="12.75" customHeight="1" spans="1:26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</row>
    <row r="963" ht="12.75" customHeight="1" spans="1:26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</row>
    <row r="964" ht="12.75" customHeight="1" spans="1:26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</row>
    <row r="965" ht="12.75" customHeight="1" spans="1:26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</row>
    <row r="966" ht="12.75" customHeight="1" spans="1:26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 ht="12.75" customHeight="1" spans="1:26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</row>
    <row r="968" ht="12.75" customHeight="1" spans="1:26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</row>
    <row r="969" ht="12.75" customHeight="1" spans="1:26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 ht="12.75" customHeight="1" spans="1:26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 ht="12.75" customHeight="1" spans="1:26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</row>
    <row r="972" ht="12.75" customHeight="1" spans="1:26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</row>
    <row r="973" ht="12.75" customHeight="1" spans="1:26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 ht="12.75" customHeight="1" spans="1:26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</row>
    <row r="975" ht="12.75" customHeight="1" spans="1:26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</row>
    <row r="976" ht="12.75" customHeight="1" spans="1:26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 ht="12.75" customHeight="1" spans="1:26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 ht="12.75" customHeight="1" spans="1:26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 ht="12.75" customHeight="1" spans="1:26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ht="12.75" customHeight="1" spans="1:26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ht="12.75" customHeight="1" spans="1:26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ht="12.75" customHeight="1" spans="1:26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ht="12.75" customHeight="1" spans="1:26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ht="12.75" customHeight="1" spans="1:26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ht="12.75" customHeight="1" spans="1:26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ht="12.75" customHeight="1" spans="1:26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ht="12.75" customHeight="1" spans="1:26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ht="12.75" customHeight="1" spans="1:26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ht="12.75" customHeight="1" spans="1:26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ht="12.75" customHeight="1" spans="1:26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ht="12.75" customHeight="1" spans="1:26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ht="12.75" customHeight="1" spans="1:26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ht="12.75" customHeight="1" spans="1:26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ht="12.75" customHeight="1" spans="1:26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ht="12.75" customHeight="1" spans="1:26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ht="12.75" customHeight="1" spans="1:26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ht="12.75" customHeight="1" spans="1:26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ht="12.75" customHeight="1" spans="1:26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ht="12.75" customHeight="1" spans="1:26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ht="12.75" customHeight="1" spans="1:26">
      <c r="A1000" s="71"/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</sheetData>
  <mergeCells count="15">
    <mergeCell ref="A1:F1"/>
    <mergeCell ref="A2:F2"/>
    <mergeCell ref="H2:M2"/>
    <mergeCell ref="N2:O2"/>
    <mergeCell ref="B3:F3"/>
    <mergeCell ref="B4:F4"/>
    <mergeCell ref="A5:F5"/>
    <mergeCell ref="H5:M5"/>
    <mergeCell ref="A6:F6"/>
    <mergeCell ref="A18:E18"/>
    <mergeCell ref="A29:E29"/>
    <mergeCell ref="A32:E32"/>
    <mergeCell ref="A35:E35"/>
    <mergeCell ref="A36:F36"/>
    <mergeCell ref="A37:E37"/>
  </mergeCells>
  <printOptions horizontalCentered="1"/>
  <pageMargins left="0.236220472440945" right="0.236220472440945" top="0.748031496062992" bottom="0.748031496062992" header="0.31496062992126" footer="0.31496062992126"/>
  <pageSetup paperSize="9" scale="84" orientation="portrait"/>
  <headerFooter/>
  <colBreaks count="1" manualBreakCount="1">
    <brk id="6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RESUMO</vt:lpstr>
      <vt:lpstr>ORÇ_BASICO</vt:lpstr>
      <vt:lpstr>CRONOGRAMA</vt:lpstr>
      <vt:lpstr>COMP_01</vt:lpstr>
      <vt:lpstr>COMP_02</vt:lpstr>
      <vt:lpstr>COMP_03</vt:lpstr>
      <vt:lpstr>COMP_04</vt:lpstr>
      <vt:lpstr>COMP_05</vt:lpstr>
      <vt:lpstr>COMP_06</vt:lpstr>
      <vt:lpstr>COMP_07</vt:lpstr>
      <vt:lpstr>COMP_08</vt:lpstr>
      <vt:lpstr>COMP_09</vt:lpstr>
      <vt:lpstr>ENC_SOCIAIS</vt:lpstr>
      <vt:lpstr>DESP_FISCAIS</vt:lpstr>
      <vt:lpstr>DESP_ADM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Louise Guimarães de Santana</dc:creator>
  <cp:lastModifiedBy>clouise</cp:lastModifiedBy>
  <dcterms:created xsi:type="dcterms:W3CDTF">2023-12-19T23:28:00Z</dcterms:created>
  <cp:lastPrinted>2023-12-20T03:16:00Z</cp:lastPrinted>
  <dcterms:modified xsi:type="dcterms:W3CDTF">2023-12-20T14:31:19Z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FA4351A0C21A496E9D36B2CD9D60E4E5_12</vt:lpwstr>
  </property>
  <property fmtid="{D5CDD505-2E9C-101B-9397-08002B2CF9AE}" pid="3" name="KSOProductBuildVer">
    <vt:lpwstr>1046-12.2.0.13359</vt:lpwstr>
  </property>
</Properties>
</file>