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CIVIL\ENGENHARIA\MATHEUS ENG\6- OBRAS 2023\1° - RUA 13 DE MAIO - ALTO SANTO ANTONIO\PLANILHAS ORÇAMENTÁRIAS\"/>
    </mc:Choice>
  </mc:AlternateContent>
  <xr:revisionPtr revIDLastSave="0" documentId="13_ncr:1_{AF837EB2-B664-49AA-B6C4-E5217561C3C6}" xr6:coauthVersionLast="47" xr6:coauthVersionMax="47" xr10:uidLastSave="{00000000-0000-0000-0000-000000000000}"/>
  <bookViews>
    <workbookView xWindow="-120" yWindow="-120" windowWidth="20730" windowHeight="11040" tabRatio="500" firstSheet="1" activeTab="2" xr2:uid="{00000000-000D-0000-FFFF-FFFF00000000}"/>
  </bookViews>
  <sheets>
    <sheet name="Memória_RUA 13 DE MAIO" sheetId="1" r:id="rId1"/>
    <sheet name="Orçamentária_RUA 13 DE MAIO" sheetId="2" r:id="rId2"/>
    <sheet name="CURVA ABC_ RUA 13 DE MAIO" sheetId="3" r:id="rId3"/>
    <sheet name="FISICO-FINANCEIRO_13 DE MAIO" sheetId="4" r:id="rId4"/>
    <sheet name="BDI_RUA 13 DE MAIO" sheetId="5" r:id="rId5"/>
    <sheet name="COMPOSIÇÕES PRÓPRIAS_13 DE MAIO" sheetId="6" r:id="rId6"/>
    <sheet name="COMPOSIÇÃO_ESCADARIA_13 DE MAIO" sheetId="7" r:id="rId7"/>
    <sheet name="BDI" sheetId="8" state="hidden" r:id="rId8"/>
    <sheet name="Projeto Básico" sheetId="9" state="hidden" r:id="rId9"/>
  </sheets>
  <externalReferences>
    <externalReference r:id="rId10"/>
    <externalReference r:id="rId11"/>
    <externalReference r:id="rId12"/>
  </externalReferences>
  <definedNames>
    <definedName name="_xlnm._FilterDatabase" localSheetId="2" hidden="1">'CURVA ABC_ RUA 13 DE MAIO'!$A$18:$K$49</definedName>
    <definedName name="_xlnm._FilterDatabase" localSheetId="0" hidden="1">'Memória_RUA 13 DE MAIO'!$A$11:$N$12</definedName>
    <definedName name="a">#REF!</definedName>
    <definedName name="_xlnm.Print_Area" localSheetId="7">BDI!$A$1:$B$44</definedName>
    <definedName name="_xlnm.Print_Area" localSheetId="0">'Memória_RUA 13 DE MAIO'!$A$1:$N$187</definedName>
    <definedName name="_xlnm.Print_Area" localSheetId="1">'Orçamentária_RUA 13 DE MAIO'!$A$1:$I$57</definedName>
    <definedName name="AreaTeste">#REF!</definedName>
    <definedName name="AreaTeste2">#REF!</definedName>
    <definedName name="BDI">#REF!</definedName>
    <definedName name="CélulaInicioPlanilha">#REF!</definedName>
    <definedName name="CélulaResumo">#REF!</definedName>
    <definedName name="cronograma">#REF!</definedName>
    <definedName name="e">#REF!</definedName>
    <definedName name="Fábio">#REF!</definedName>
    <definedName name="LUCÁCIA">#REF!</definedName>
    <definedName name="mme">'[1]SIIG 03-08-2010'!$A$3:$F$6454</definedName>
    <definedName name="plan">#REF!</definedName>
    <definedName name="plan1">#REF!</definedName>
    <definedName name="Print_Area_0" localSheetId="7">BDI!$A$1:$B$34</definedName>
    <definedName name="Print_Area_0" localSheetId="0">'Memória_RUA 13 DE MAIO'!$A$175:$N$176</definedName>
    <definedName name="Print_Area_0" localSheetId="1">'Orçamentária_RUA 13 DE MAIO'!$A$1:$I$62</definedName>
    <definedName name="Print_Area_0_0" localSheetId="7">BDI!$A$1:$B$44</definedName>
    <definedName name="Print_Area_0_0" localSheetId="0">'Memória_RUA 13 DE MAIO'!$A$2:$N$176</definedName>
    <definedName name="Print_Area_0_0" localSheetId="1">'Orçamentária_RUA 13 DE MAIO'!$A$49:$I$57</definedName>
    <definedName name="Print_Area_0_0_0" localSheetId="7">BDI!$A$1:$B$34</definedName>
    <definedName name="Print_Area_0_0_0" localSheetId="0">'Memória_RUA 13 DE MAIO'!$A$2:$N$176</definedName>
    <definedName name="Print_Area_0_0_0" localSheetId="1">'Orçamentária_RUA 13 DE MAIO'!$A$49:$I$57</definedName>
    <definedName name="Print_Area_0_0_0_0" localSheetId="1">'Orçamentária_RUA 13 DE MAIO'!$A$1:$I$70</definedName>
    <definedName name="Print_Area_0_0_0_0_0" localSheetId="0">'Memória_RUA 13 DE MAIO'!$A$2:$N$176</definedName>
    <definedName name="Print_Area_0_0_0_0_0" localSheetId="1">'Orçamentária_RUA 13 DE MAIO'!$A$1:$I$70</definedName>
    <definedName name="Print_Area_0_0_0_0_0_0" localSheetId="1">'Orçamentária_RUA 13 DE MAIO'!$A$1:$I$66</definedName>
    <definedName name="Print_Titles_0" localSheetId="7">BDI!$1:$11</definedName>
    <definedName name="Print_Titles_0" localSheetId="0">'Memória_RUA 13 DE MAIO'!$2:$12</definedName>
    <definedName name="Print_Titles_0" localSheetId="1">'Orçamentária_RUA 13 DE MAIO'!$1:$10</definedName>
    <definedName name="Print_Titles_0_0" localSheetId="7">BDI!$1:$11</definedName>
    <definedName name="Print_Titles_0_0" localSheetId="0">'Memória_RUA 13 DE MAIO'!$2:$12</definedName>
    <definedName name="Print_Titles_0_0" localSheetId="1">'Orçamentária_RUA 13 DE MAIO'!$1:$10</definedName>
    <definedName name="Print_Titles_0_0_0" localSheetId="7">BDI!$1:$11</definedName>
    <definedName name="Print_Titles_0_0_0" localSheetId="0">'Memória_RUA 13 DE MAIO'!$2:$12</definedName>
    <definedName name="Print_Titles_0_0_0" localSheetId="1">'Orçamentária_RUA 13 DE MAIO'!$1:$10</definedName>
    <definedName name="TABELA">'[2]PLANILHA FONTE'!$B$1:$G$290</definedName>
    <definedName name="_xlnm.Print_Titles" localSheetId="7">BDI!$1:$11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4" i="3" l="1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3" i="3"/>
  <c r="I22" i="3"/>
  <c r="J21" i="3"/>
  <c r="I21" i="3"/>
  <c r="I17" i="3"/>
  <c r="H49" i="3"/>
  <c r="E32" i="3"/>
  <c r="E31" i="3"/>
  <c r="E28" i="3"/>
  <c r="E26" i="3"/>
  <c r="I49" i="2"/>
  <c r="I46" i="2"/>
  <c r="I38" i="2"/>
  <c r="I42" i="2"/>
  <c r="H42" i="3" s="1"/>
  <c r="I28" i="2"/>
  <c r="I14" i="2"/>
  <c r="I20" i="2"/>
  <c r="I11" i="2"/>
  <c r="H34" i="3"/>
  <c r="H45" i="3"/>
  <c r="A24" i="3"/>
  <c r="B24" i="3"/>
  <c r="C24" i="3"/>
  <c r="D24" i="3"/>
  <c r="E24" i="3"/>
  <c r="F24" i="3"/>
  <c r="G24" i="3"/>
  <c r="H24" i="3"/>
  <c r="H39" i="3"/>
  <c r="G39" i="3"/>
  <c r="F39" i="3"/>
  <c r="E39" i="3"/>
  <c r="D39" i="3"/>
  <c r="C39" i="3"/>
  <c r="B39" i="3"/>
  <c r="A34" i="3"/>
  <c r="B34" i="3"/>
  <c r="C34" i="3"/>
  <c r="D34" i="3"/>
  <c r="E34" i="3"/>
  <c r="F34" i="3"/>
  <c r="G34" i="3"/>
  <c r="B46" i="3"/>
  <c r="C46" i="3"/>
  <c r="D46" i="3"/>
  <c r="E46" i="3"/>
  <c r="F46" i="3"/>
  <c r="G46" i="3"/>
  <c r="H46" i="3"/>
  <c r="B42" i="3"/>
  <c r="C42" i="3"/>
  <c r="D42" i="3"/>
  <c r="E42" i="3"/>
  <c r="F42" i="3"/>
  <c r="G42" i="3"/>
  <c r="B43" i="3"/>
  <c r="C43" i="3"/>
  <c r="D43" i="3"/>
  <c r="E43" i="3"/>
  <c r="F43" i="3"/>
  <c r="G43" i="3"/>
  <c r="H43" i="3"/>
  <c r="B41" i="3"/>
  <c r="C41" i="3"/>
  <c r="D41" i="3"/>
  <c r="E41" i="3"/>
  <c r="F41" i="3"/>
  <c r="G41" i="3"/>
  <c r="H41" i="3"/>
  <c r="B22" i="3"/>
  <c r="C22" i="3"/>
  <c r="D22" i="3"/>
  <c r="E22" i="3"/>
  <c r="F22" i="3"/>
  <c r="G22" i="3"/>
  <c r="H22" i="3"/>
  <c r="B25" i="3"/>
  <c r="C25" i="3"/>
  <c r="D25" i="3"/>
  <c r="E25" i="3"/>
  <c r="F25" i="3"/>
  <c r="G25" i="3"/>
  <c r="H25" i="3"/>
  <c r="B28" i="3"/>
  <c r="C28" i="3"/>
  <c r="D28" i="3"/>
  <c r="F28" i="3"/>
  <c r="G28" i="3"/>
  <c r="H28" i="3"/>
  <c r="A33" i="3"/>
  <c r="B33" i="3"/>
  <c r="C33" i="3"/>
  <c r="D33" i="3"/>
  <c r="E33" i="3"/>
  <c r="F33" i="3"/>
  <c r="G33" i="3"/>
  <c r="H33" i="3"/>
  <c r="B48" i="3"/>
  <c r="C48" i="3"/>
  <c r="D48" i="3"/>
  <c r="E48" i="3"/>
  <c r="F48" i="3"/>
  <c r="G48" i="3"/>
  <c r="H48" i="3"/>
  <c r="B47" i="3"/>
  <c r="C47" i="3"/>
  <c r="D47" i="3"/>
  <c r="E47" i="3"/>
  <c r="F47" i="3"/>
  <c r="G47" i="3"/>
  <c r="H47" i="3"/>
  <c r="B27" i="3"/>
  <c r="C27" i="3"/>
  <c r="D27" i="3"/>
  <c r="E27" i="3"/>
  <c r="F27" i="3"/>
  <c r="G27" i="3"/>
  <c r="H27" i="3"/>
  <c r="B23" i="3"/>
  <c r="C23" i="3"/>
  <c r="D23" i="3"/>
  <c r="E23" i="3"/>
  <c r="F23" i="3"/>
  <c r="G23" i="3"/>
  <c r="H23" i="3"/>
  <c r="H40" i="3"/>
  <c r="G40" i="3"/>
  <c r="F40" i="3"/>
  <c r="E40" i="3"/>
  <c r="D40" i="3"/>
  <c r="C40" i="3"/>
  <c r="B40" i="3"/>
  <c r="B29" i="3"/>
  <c r="C29" i="3"/>
  <c r="D29" i="3"/>
  <c r="E29" i="3"/>
  <c r="F29" i="3"/>
  <c r="G29" i="3"/>
  <c r="H29" i="3"/>
  <c r="B26" i="3"/>
  <c r="C26" i="3"/>
  <c r="D26" i="3"/>
  <c r="F26" i="3"/>
  <c r="G26" i="3"/>
  <c r="H26" i="3"/>
  <c r="B31" i="3"/>
  <c r="C31" i="3"/>
  <c r="D31" i="3"/>
  <c r="F31" i="3"/>
  <c r="G31" i="3"/>
  <c r="H31" i="3"/>
  <c r="B37" i="3"/>
  <c r="C37" i="3"/>
  <c r="D37" i="3"/>
  <c r="E37" i="3"/>
  <c r="F37" i="3"/>
  <c r="G37" i="3"/>
  <c r="H37" i="3"/>
  <c r="B21" i="3"/>
  <c r="C21" i="3"/>
  <c r="D21" i="3"/>
  <c r="E21" i="3"/>
  <c r="F21" i="3"/>
  <c r="G21" i="3"/>
  <c r="H21" i="3"/>
  <c r="B32" i="3"/>
  <c r="C32" i="3"/>
  <c r="D32" i="3"/>
  <c r="F32" i="3"/>
  <c r="G32" i="3"/>
  <c r="H32" i="3"/>
  <c r="H44" i="3"/>
  <c r="G44" i="3"/>
  <c r="F44" i="3"/>
  <c r="E44" i="3"/>
  <c r="D44" i="3"/>
  <c r="C44" i="3"/>
  <c r="B44" i="3"/>
  <c r="A36" i="3"/>
  <c r="B36" i="3"/>
  <c r="C36" i="3"/>
  <c r="D36" i="3"/>
  <c r="E36" i="3"/>
  <c r="F36" i="3"/>
  <c r="G36" i="3"/>
  <c r="H36" i="3"/>
  <c r="B38" i="3"/>
  <c r="C38" i="3"/>
  <c r="D38" i="3"/>
  <c r="E38" i="3"/>
  <c r="F38" i="3"/>
  <c r="G38" i="3"/>
  <c r="H38" i="3"/>
  <c r="H35" i="3"/>
  <c r="G35" i="3"/>
  <c r="F35" i="3"/>
  <c r="E35" i="3"/>
  <c r="D35" i="3"/>
  <c r="C35" i="3"/>
  <c r="B35" i="3"/>
  <c r="C30" i="3"/>
  <c r="D30" i="3"/>
  <c r="E30" i="3"/>
  <c r="F30" i="3"/>
  <c r="G30" i="3"/>
  <c r="H30" i="3"/>
  <c r="G45" i="3"/>
  <c r="F45" i="3"/>
  <c r="E45" i="3"/>
  <c r="D45" i="3"/>
  <c r="C45" i="3"/>
  <c r="H17" i="3"/>
  <c r="C13" i="2"/>
  <c r="I31" i="2"/>
  <c r="F31" i="2"/>
  <c r="E31" i="2"/>
  <c r="D31" i="2"/>
  <c r="C31" i="2"/>
  <c r="B31" i="2"/>
  <c r="A25" i="3" s="1"/>
  <c r="H31" i="2"/>
  <c r="N92" i="1"/>
  <c r="F95" i="1"/>
  <c r="N95" i="1"/>
  <c r="N96" i="1"/>
  <c r="E27" i="2"/>
  <c r="D27" i="2"/>
  <c r="C27" i="2"/>
  <c r="B27" i="2"/>
  <c r="A32" i="3" s="1"/>
  <c r="H27" i="2"/>
  <c r="G19" i="2"/>
  <c r="H18" i="2"/>
  <c r="E18" i="2"/>
  <c r="D18" i="2"/>
  <c r="C18" i="2"/>
  <c r="B18" i="2"/>
  <c r="D19" i="2"/>
  <c r="N63" i="1"/>
  <c r="N64" i="1" s="1"/>
  <c r="N51" i="1"/>
  <c r="N53" i="1" s="1"/>
  <c r="F22" i="2" s="1"/>
  <c r="N117" i="1"/>
  <c r="N119" i="1" s="1"/>
  <c r="F37" i="2" s="1"/>
  <c r="H21" i="2"/>
  <c r="L30" i="6"/>
  <c r="L25" i="6"/>
  <c r="G26" i="2"/>
  <c r="G23" i="2"/>
  <c r="G22" i="2"/>
  <c r="H22" i="2" s="1"/>
  <c r="G12" i="2"/>
  <c r="G30" i="2"/>
  <c r="H30" i="2" s="1"/>
  <c r="L96" i="6"/>
  <c r="G43" i="2"/>
  <c r="G48" i="2"/>
  <c r="G16" i="7"/>
  <c r="G18" i="7"/>
  <c r="G37" i="2"/>
  <c r="L26" i="6"/>
  <c r="G14" i="7"/>
  <c r="G15" i="7"/>
  <c r="L75" i="6"/>
  <c r="L74" i="6"/>
  <c r="L73" i="6"/>
  <c r="L51" i="6"/>
  <c r="L11" i="6"/>
  <c r="L12" i="6"/>
  <c r="L13" i="6"/>
  <c r="D32" i="2"/>
  <c r="C15" i="2"/>
  <c r="B25" i="4"/>
  <c r="A28" i="5" s="1"/>
  <c r="A109" i="6" s="1"/>
  <c r="A20" i="7" s="1"/>
  <c r="A9" i="2"/>
  <c r="A8" i="6" s="1"/>
  <c r="A8" i="2"/>
  <c r="A8" i="4" s="1"/>
  <c r="A7" i="5" s="1"/>
  <c r="A7" i="2"/>
  <c r="A7" i="4" s="1"/>
  <c r="A6" i="5" s="1"/>
  <c r="A52" i="2"/>
  <c r="B25" i="8"/>
  <c r="B29" i="8" s="1"/>
  <c r="A8" i="8"/>
  <c r="G13" i="7"/>
  <c r="G12" i="7"/>
  <c r="G11" i="7"/>
  <c r="G10" i="7"/>
  <c r="G9" i="7"/>
  <c r="L106" i="6"/>
  <c r="L105" i="6"/>
  <c r="L104" i="6"/>
  <c r="L103" i="6"/>
  <c r="L102" i="6"/>
  <c r="L101" i="6"/>
  <c r="L100" i="6"/>
  <c r="L95" i="6"/>
  <c r="L94" i="6"/>
  <c r="L93" i="6"/>
  <c r="L92" i="6"/>
  <c r="L91" i="6"/>
  <c r="L86" i="6"/>
  <c r="L85" i="6"/>
  <c r="L80" i="6"/>
  <c r="L81" i="6" s="1"/>
  <c r="L68" i="6"/>
  <c r="L67" i="6"/>
  <c r="L66" i="6"/>
  <c r="L65" i="6"/>
  <c r="L64" i="6"/>
  <c r="L63" i="6"/>
  <c r="L62" i="6"/>
  <c r="L57" i="6"/>
  <c r="L56" i="6"/>
  <c r="L55" i="6"/>
  <c r="L54" i="6"/>
  <c r="L53" i="6"/>
  <c r="L52" i="6"/>
  <c r="L50" i="6"/>
  <c r="L49" i="6"/>
  <c r="L48" i="6"/>
  <c r="L47" i="6"/>
  <c r="L46" i="6"/>
  <c r="L45" i="6"/>
  <c r="L44" i="6"/>
  <c r="L39" i="6"/>
  <c r="L38" i="6"/>
  <c r="L37" i="6"/>
  <c r="L36" i="6"/>
  <c r="L35" i="6"/>
  <c r="L31" i="6"/>
  <c r="L20" i="6"/>
  <c r="L19" i="6"/>
  <c r="L18" i="6"/>
  <c r="D19" i="5"/>
  <c r="G20" i="4"/>
  <c r="B20" i="4"/>
  <c r="G18" i="4"/>
  <c r="B18" i="4"/>
  <c r="G16" i="4"/>
  <c r="B16" i="4"/>
  <c r="G14" i="4"/>
  <c r="B14" i="4"/>
  <c r="G12" i="4"/>
  <c r="B12" i="4"/>
  <c r="G10" i="4"/>
  <c r="B10" i="4"/>
  <c r="E48" i="2"/>
  <c r="D48" i="2"/>
  <c r="C48" i="2"/>
  <c r="B48" i="2"/>
  <c r="H47" i="2"/>
  <c r="E47" i="2"/>
  <c r="D47" i="2"/>
  <c r="C47" i="2"/>
  <c r="B47" i="2"/>
  <c r="A39" i="3" s="1"/>
  <c r="D46" i="2"/>
  <c r="H45" i="2"/>
  <c r="E45" i="2"/>
  <c r="D45" i="2"/>
  <c r="C45" i="2"/>
  <c r="B45" i="2"/>
  <c r="H44" i="2"/>
  <c r="E44" i="2"/>
  <c r="D44" i="2"/>
  <c r="C44" i="2"/>
  <c r="B44" i="2"/>
  <c r="A41" i="3" s="1"/>
  <c r="E43" i="2"/>
  <c r="D43" i="2"/>
  <c r="C43" i="2"/>
  <c r="B43" i="2"/>
  <c r="A43" i="3" s="1"/>
  <c r="H42" i="2"/>
  <c r="E42" i="2"/>
  <c r="D42" i="2"/>
  <c r="C42" i="2"/>
  <c r="B42" i="2"/>
  <c r="A42" i="3" s="1"/>
  <c r="H41" i="2"/>
  <c r="E41" i="2"/>
  <c r="D41" i="2"/>
  <c r="C41" i="2"/>
  <c r="B41" i="2"/>
  <c r="A46" i="3" s="1"/>
  <c r="H40" i="2"/>
  <c r="E40" i="2"/>
  <c r="D40" i="2"/>
  <c r="C40" i="2"/>
  <c r="B40" i="2"/>
  <c r="H39" i="2"/>
  <c r="E39" i="2"/>
  <c r="D39" i="2"/>
  <c r="C39" i="2"/>
  <c r="B39" i="2"/>
  <c r="D38" i="2"/>
  <c r="E37" i="2"/>
  <c r="D37" i="2"/>
  <c r="C37" i="2"/>
  <c r="B37" i="2"/>
  <c r="A23" i="3" s="1"/>
  <c r="H36" i="2"/>
  <c r="E36" i="2"/>
  <c r="D36" i="2"/>
  <c r="C36" i="2"/>
  <c r="B36" i="2"/>
  <c r="A27" i="3" s="1"/>
  <c r="H35" i="2"/>
  <c r="E35" i="2"/>
  <c r="D35" i="2"/>
  <c r="C35" i="2"/>
  <c r="B35" i="2"/>
  <c r="A47" i="3" s="1"/>
  <c r="H34" i="2"/>
  <c r="E34" i="2"/>
  <c r="D34" i="2"/>
  <c r="C34" i="2"/>
  <c r="B34" i="2"/>
  <c r="A48" i="3" s="1"/>
  <c r="H33" i="2"/>
  <c r="E33" i="2"/>
  <c r="D33" i="2"/>
  <c r="C33" i="2"/>
  <c r="B33" i="2"/>
  <c r="H32" i="2"/>
  <c r="E32" i="2"/>
  <c r="C32" i="2"/>
  <c r="B32" i="2"/>
  <c r="A28" i="3" s="1"/>
  <c r="E30" i="2"/>
  <c r="D30" i="2"/>
  <c r="C30" i="2"/>
  <c r="B30" i="2"/>
  <c r="A22" i="3" s="1"/>
  <c r="H29" i="2"/>
  <c r="E29" i="2"/>
  <c r="D29" i="2"/>
  <c r="C29" i="2"/>
  <c r="B29" i="2"/>
  <c r="A40" i="3" s="1"/>
  <c r="D28" i="2"/>
  <c r="E26" i="2"/>
  <c r="D26" i="2"/>
  <c r="C26" i="2"/>
  <c r="B26" i="2"/>
  <c r="A21" i="3" s="1"/>
  <c r="H25" i="2"/>
  <c r="E25" i="2"/>
  <c r="D25" i="2"/>
  <c r="C25" i="2"/>
  <c r="B25" i="2"/>
  <c r="A37" i="3" s="1"/>
  <c r="H24" i="2"/>
  <c r="E24" i="2"/>
  <c r="D24" i="2"/>
  <c r="C24" i="2"/>
  <c r="B24" i="2"/>
  <c r="A31" i="3" s="1"/>
  <c r="E23" i="2"/>
  <c r="D23" i="2"/>
  <c r="C23" i="2"/>
  <c r="B23" i="2"/>
  <c r="A26" i="3" s="1"/>
  <c r="E22" i="2"/>
  <c r="D22" i="2"/>
  <c r="C22" i="2"/>
  <c r="B22" i="2"/>
  <c r="A29" i="3" s="1"/>
  <c r="E21" i="2"/>
  <c r="D21" i="2"/>
  <c r="C21" i="2"/>
  <c r="B21" i="2"/>
  <c r="A44" i="3" s="1"/>
  <c r="D20" i="2"/>
  <c r="E19" i="2"/>
  <c r="C19" i="2"/>
  <c r="B19" i="2"/>
  <c r="H17" i="2"/>
  <c r="E17" i="2"/>
  <c r="D17" i="2"/>
  <c r="C17" i="2"/>
  <c r="B17" i="2"/>
  <c r="A38" i="3" s="1"/>
  <c r="H16" i="2"/>
  <c r="E16" i="2"/>
  <c r="D16" i="2"/>
  <c r="C16" i="2"/>
  <c r="B16" i="2"/>
  <c r="H15" i="2"/>
  <c r="E15" i="2"/>
  <c r="D15" i="2"/>
  <c r="B15" i="2"/>
  <c r="A35" i="3" s="1"/>
  <c r="H13" i="2"/>
  <c r="D13" i="2"/>
  <c r="B13" i="2"/>
  <c r="A30" i="3" s="1"/>
  <c r="H12" i="2"/>
  <c r="D12" i="2"/>
  <c r="B12" i="2"/>
  <c r="A45" i="3" s="1"/>
  <c r="D11" i="2"/>
  <c r="N173" i="1"/>
  <c r="N174" i="1" s="1"/>
  <c r="N170" i="1"/>
  <c r="N171" i="1" s="1"/>
  <c r="F47" i="2" s="1"/>
  <c r="F166" i="1"/>
  <c r="N166" i="1" s="1"/>
  <c r="N167" i="1" s="1"/>
  <c r="F45" i="2" s="1"/>
  <c r="N163" i="1"/>
  <c r="N164" i="1" s="1"/>
  <c r="F44" i="2" s="1"/>
  <c r="F159" i="1"/>
  <c r="N159" i="1" s="1"/>
  <c r="N160" i="1" s="1"/>
  <c r="F43" i="2" s="1"/>
  <c r="N152" i="1"/>
  <c r="N151" i="1"/>
  <c r="N150" i="1"/>
  <c r="N149" i="1"/>
  <c r="N146" i="1"/>
  <c r="N147" i="1" s="1"/>
  <c r="N140" i="1"/>
  <c r="N139" i="1"/>
  <c r="N138" i="1"/>
  <c r="N137" i="1"/>
  <c r="N134" i="1"/>
  <c r="N135" i="1" s="1"/>
  <c r="N128" i="1"/>
  <c r="N129" i="1" s="1"/>
  <c r="N125" i="1"/>
  <c r="N126" i="1" s="1"/>
  <c r="N122" i="1"/>
  <c r="N123" i="1" s="1"/>
  <c r="F114" i="1"/>
  <c r="N114" i="1" s="1"/>
  <c r="N115" i="1" s="1"/>
  <c r="F36" i="2" s="1"/>
  <c r="L111" i="1"/>
  <c r="N111" i="1" s="1"/>
  <c r="N112" i="1" s="1"/>
  <c r="F35" i="2" s="1"/>
  <c r="N108" i="1"/>
  <c r="N109" i="1" s="1"/>
  <c r="F34" i="2" s="1"/>
  <c r="N105" i="1"/>
  <c r="N106" i="1" s="1"/>
  <c r="F33" i="2" s="1"/>
  <c r="N99" i="1"/>
  <c r="L98" i="1"/>
  <c r="N98" i="1" s="1"/>
  <c r="N89" i="1"/>
  <c r="N90" i="1" s="1"/>
  <c r="N86" i="1"/>
  <c r="N87" i="1" s="1"/>
  <c r="N83" i="1"/>
  <c r="N84" i="1" s="1"/>
  <c r="N80" i="1"/>
  <c r="N81" i="1" s="1"/>
  <c r="N77" i="1"/>
  <c r="N76" i="1"/>
  <c r="N78" i="1" s="1"/>
  <c r="F29" i="2" s="1"/>
  <c r="N59" i="1"/>
  <c r="N58" i="1"/>
  <c r="N48" i="1"/>
  <c r="N49" i="1" s="1"/>
  <c r="N35" i="1"/>
  <c r="N38" i="1" s="1"/>
  <c r="N32" i="1"/>
  <c r="N31" i="1"/>
  <c r="N30" i="1"/>
  <c r="N29" i="1"/>
  <c r="N25" i="1"/>
  <c r="N24" i="1"/>
  <c r="N19" i="1"/>
  <c r="N20" i="1" s="1"/>
  <c r="F13" i="2" s="1"/>
  <c r="N15" i="1"/>
  <c r="N16" i="1" s="1"/>
  <c r="F12" i="2" s="1"/>
  <c r="J22" i="3" l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F55" i="1"/>
  <c r="N55" i="1" s="1"/>
  <c r="N56" i="1" s="1"/>
  <c r="F67" i="1" s="1"/>
  <c r="N67" i="1" s="1"/>
  <c r="N60" i="1"/>
  <c r="F68" i="1"/>
  <c r="N68" i="1" s="1"/>
  <c r="H37" i="2"/>
  <c r="H43" i="2"/>
  <c r="N26" i="1"/>
  <c r="N27" i="1" s="1"/>
  <c r="N100" i="1"/>
  <c r="F32" i="2" s="1"/>
  <c r="I32" i="2" s="1"/>
  <c r="N153" i="1"/>
  <c r="N155" i="1" s="1"/>
  <c r="A6" i="7"/>
  <c r="F30" i="2"/>
  <c r="H26" i="2"/>
  <c r="H48" i="2"/>
  <c r="H23" i="2"/>
  <c r="L76" i="6"/>
  <c r="L14" i="6"/>
  <c r="L107" i="6"/>
  <c r="I45" i="2"/>
  <c r="L58" i="6"/>
  <c r="L87" i="6"/>
  <c r="N33" i="1"/>
  <c r="F16" i="2" s="1"/>
  <c r="N131" i="1"/>
  <c r="F40" i="2" s="1"/>
  <c r="N141" i="1"/>
  <c r="N143" i="1" s="1"/>
  <c r="F41" i="2" s="1"/>
  <c r="L40" i="6"/>
  <c r="L69" i="6"/>
  <c r="L21" i="6"/>
  <c r="F39" i="2"/>
  <c r="I39" i="2" s="1"/>
  <c r="F25" i="2"/>
  <c r="I12" i="2"/>
  <c r="F17" i="2"/>
  <c r="I29" i="2"/>
  <c r="I33" i="2"/>
  <c r="F42" i="2"/>
  <c r="I44" i="2"/>
  <c r="F21" i="2"/>
  <c r="I13" i="2"/>
  <c r="I22" i="2"/>
  <c r="I34" i="2"/>
  <c r="I35" i="2"/>
  <c r="I36" i="2"/>
  <c r="I47" i="2"/>
  <c r="J33" i="3" l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J48" i="3" s="1"/>
  <c r="N69" i="1"/>
  <c r="F24" i="2"/>
  <c r="F72" i="1"/>
  <c r="N72" i="1" s="1"/>
  <c r="N73" i="1" s="1"/>
  <c r="F27" i="2" s="1"/>
  <c r="I27" i="2" s="1"/>
  <c r="F15" i="2"/>
  <c r="F40" i="1"/>
  <c r="N40" i="1" s="1"/>
  <c r="N41" i="1" s="1"/>
  <c r="I37" i="2"/>
  <c r="I43" i="2"/>
  <c r="I30" i="2"/>
  <c r="I40" i="2"/>
  <c r="I16" i="2"/>
  <c r="I41" i="2"/>
  <c r="F23" i="2"/>
  <c r="I48" i="2"/>
  <c r="H19" i="2"/>
  <c r="I21" i="2"/>
  <c r="I25" i="2"/>
  <c r="I17" i="2"/>
  <c r="I24" i="2" l="1"/>
  <c r="I15" i="2"/>
  <c r="F44" i="1"/>
  <c r="F18" i="2"/>
  <c r="I18" i="2" s="1"/>
  <c r="H20" i="4"/>
  <c r="E21" i="4" s="1"/>
  <c r="H16" i="4"/>
  <c r="D17" i="4" s="1"/>
  <c r="H18" i="4"/>
  <c r="E19" i="4" s="1"/>
  <c r="F26" i="2"/>
  <c r="I26" i="2" s="1"/>
  <c r="I23" i="2"/>
  <c r="H10" i="4"/>
  <c r="F21" i="4" l="1"/>
  <c r="N44" i="1"/>
  <c r="N45" i="1" s="1"/>
  <c r="F19" i="2" s="1"/>
  <c r="D21" i="4"/>
  <c r="E17" i="4"/>
  <c r="F17" i="4"/>
  <c r="C17" i="4"/>
  <c r="F19" i="4"/>
  <c r="C11" i="4"/>
  <c r="I19" i="2" l="1"/>
  <c r="H12" i="4" s="1"/>
  <c r="C13" i="4" s="1"/>
  <c r="H14" i="4"/>
  <c r="D15" i="4" s="1"/>
  <c r="A12" i="3" l="1"/>
  <c r="C12" i="3"/>
  <c r="H22" i="4"/>
  <c r="C15" i="4"/>
  <c r="F8" i="7"/>
  <c r="G8" i="7" s="1"/>
</calcChain>
</file>

<file path=xl/sharedStrings.xml><?xml version="1.0" encoding="utf-8"?>
<sst xmlns="http://schemas.openxmlformats.org/spreadsheetml/2006/main" count="994" uniqueCount="381">
  <si>
    <t>PREFEITURA MUNICIPAL DE CAMARAGIBE</t>
  </si>
  <si>
    <t>SECRETARIA DE DEFESA CIVIL</t>
  </si>
  <si>
    <t>MEMÓRIA DE CÁLCULO EXPLICATIVO</t>
  </si>
  <si>
    <t>OBJETO: CONSTRUÇÃO E RECUPERAÇÃO DA ESCADARIA, CONTENÇÃO DE ENCOSTA, MURO DE ARRIMO, TELA ARGAMASSADA E DRENAGEM</t>
  </si>
  <si>
    <t>ITEM</t>
  </si>
  <si>
    <t>TABELA</t>
  </si>
  <si>
    <t>CÓDIGO</t>
  </si>
  <si>
    <t>ESPECIFICAÇÕES</t>
  </si>
  <si>
    <t>UD</t>
  </si>
  <si>
    <t>COMPR</t>
  </si>
  <si>
    <t>LARG.</t>
  </si>
  <si>
    <t>ESPES. / ALTURA</t>
  </si>
  <si>
    <t>QUANT.</t>
  </si>
  <si>
    <t>TOTAL</t>
  </si>
  <si>
    <t>1.0</t>
  </si>
  <si>
    <t>SERVIÇOS  PRELIMINARES</t>
  </si>
  <si>
    <t>1.1</t>
  </si>
  <si>
    <t>COMPOSIÇÃO 23</t>
  </si>
  <si>
    <t>PLACA DE OBRA EM CHAPA DE AÇO GALVANIZADO</t>
  </si>
  <si>
    <t>M2</t>
  </si>
  <si>
    <t>X</t>
  </si>
  <si>
    <t>=</t>
  </si>
  <si>
    <t>1.2</t>
  </si>
  <si>
    <t>93206</t>
  </si>
  <si>
    <t>EXECUÇÃO DE ESCRITÓRIO EM CANTEIRO DE OBRA EM CHAPA DE MADEIRA COMPENSADA, M2
 NÃO INCLUSO MOBILIÁRIO E EQUIPAMENTOS. AF_02/2016</t>
  </si>
  <si>
    <t>2.0</t>
  </si>
  <si>
    <t>DEMOLIÇÕES E REMOÇÕES</t>
  </si>
  <si>
    <t>2.1</t>
  </si>
  <si>
    <t>DEMOLIÇÃO DE ALVENARIA DE BLOCO FURADO, DE FORMA MANUAL, SEM REAPROVEITAMENTO. AF_12/2017</t>
  </si>
  <si>
    <t>M3</t>
  </si>
  <si>
    <t>VEDAÇÃO LONGITUDINAL</t>
  </si>
  <si>
    <t>VEDAÇÃO TRANSVERSAL</t>
  </si>
  <si>
    <t>QTD DE CASAS</t>
  </si>
  <si>
    <t>2.2</t>
  </si>
  <si>
    <t>DEMOLIÇÃO DE PILARES E VIGAS EM CONCRETO ARMADO, DE FORMA MANUAL, SEM REAPROVEITAMENTO. AF_12/2017</t>
  </si>
  <si>
    <t>PILARES (C1-C6)</t>
  </si>
  <si>
    <t>PILARES (C7)</t>
  </si>
  <si>
    <t>VIGAS LONGITUDINAIS</t>
  </si>
  <si>
    <t>2.3</t>
  </si>
  <si>
    <t>DEMOLIÇÃO DE LAJES, DE FORMA MANUAL, SEM REAPROVEITAMENTO. AF_12/2017</t>
  </si>
  <si>
    <t>C1-C7</t>
  </si>
  <si>
    <t>2.4</t>
  </si>
  <si>
    <t>COMPOSIÇÃO 04</t>
  </si>
  <si>
    <t>REMOÇÃO DE MATERIAL DE PRIMEIRA CATEGORIA EM CAMINHÃO BASCULANTE, D.M.T. 12 KM, INCLUSIVE CARGA E DESCARGA MECANICA.</t>
  </si>
  <si>
    <t>3.0</t>
  </si>
  <si>
    <t>TRABALHO EM TERRA</t>
  </si>
  <si>
    <t>3.1</t>
  </si>
  <si>
    <t>LIMPEZA MANUAL DE VEGETAÇÃO EM TERRENO COM ENXADA.AF_05/2018</t>
  </si>
  <si>
    <t>3.2</t>
  </si>
  <si>
    <t>COMPOSIÇÃO 05</t>
  </si>
  <si>
    <t>REGULARIZAÇÃO DO TALUDE COM CORTE OU ATERRO</t>
  </si>
  <si>
    <t>x</t>
  </si>
  <si>
    <t>3.3</t>
  </si>
  <si>
    <t>COMPOSIÇÃO 18</t>
  </si>
  <si>
    <t>TRANSPORTE COM CARRO DE MÃO DE AREIA, ENTULHO OU TERRA ATÉ 100 M.</t>
  </si>
  <si>
    <t>3.4</t>
  </si>
  <si>
    <t>ESCAVAÇÃO MANUAL DE VALA COM PROFUNDIDADE MENOR OU IGUAL A 1,30 M. AF_02/2021</t>
  </si>
  <si>
    <t>M1 E M3</t>
  </si>
  <si>
    <t>3.5</t>
  </si>
  <si>
    <t>ESCAVAÇÃO MECANIZADA DE VALA COM PROF. DE 3,0 M ATÉ 4,5 M (MÉDIA MONTANTE E JUSANTE/UMA COMPOSIÇÃO POR TRECHO), ESCAVADEIRA (1,2 M3), LARG. DE 1,5 M A 2,5 M, EM SOLO DE 1A CATEGORIA, EM LOCAIS COM ALTO NÍVEL DE INTERFERÊNCIA. AF_02/2021</t>
  </si>
  <si>
    <t>M³</t>
  </si>
  <si>
    <t>3.6</t>
  </si>
  <si>
    <t>4.0</t>
  </si>
  <si>
    <t>CONTENÇÕES E ARRIMO / TELA ARGAMASSADA</t>
  </si>
  <si>
    <t>4.1</t>
  </si>
  <si>
    <t>CONCRETO MAGRO PARA LASTRO, TRAÇO 1:4,5:4,5 (EM MASSA SECA DE CIMENTO/AREIA MÉDIA/ SEIXO ROLADO) - PREPARO MANUAL. AF_05/2021</t>
  </si>
  <si>
    <t>4.2</t>
  </si>
  <si>
    <t>COMPOSIÇÃO 20</t>
  </si>
  <si>
    <t>ALVENARIA EM PEDRA RACHÃO, ASSENTADA E REJUNTADA COM ARGAMASSA DE CIMENTO E AREIA NO TRAÇO 1:6</t>
  </si>
  <si>
    <t>BASE - M1 E M3</t>
  </si>
  <si>
    <t>BASE - M2</t>
  </si>
  <si>
    <t>ELEVAÇÃO - M1 E M3</t>
  </si>
  <si>
    <t>ELEVAÇÃO - M2</t>
  </si>
  <si>
    <t>4.3</t>
  </si>
  <si>
    <t>TUBO PVC, SERIE R, DN 100 MM, PARA ESGOTO OU AGUAS PLUVIAIS PREDIAIS (NBR 5688)</t>
  </si>
  <si>
    <t>M</t>
  </si>
  <si>
    <t>4.4</t>
  </si>
  <si>
    <t>TUBO PVC, SÉRIE R, ÁGUA PLUVIAL, DN 40 MM, FORNECIDO E INSTALADO EM RAMAL DE ENCAMINHAMENTO. AF_06/2022</t>
  </si>
  <si>
    <t>Tela Argamassada</t>
  </si>
  <si>
    <t>4.5</t>
  </si>
  <si>
    <t>GEOTÊXTIL NÃO TECIDO 100% POLIÉSTER, RESISTÊNCIA A TRAÇÃO DE 9 KN/M (RT - 9), INSTALADO EM DRENO - FORNECIMENTO E INSTALAÇÃO. AF_07/2021</t>
  </si>
  <si>
    <t>4.6</t>
  </si>
  <si>
    <t>ENCHIMENTO DE BRITA PARA DRENO, LANÇAMENTO MANUAL. AF_07/2021</t>
  </si>
  <si>
    <t>4.7</t>
  </si>
  <si>
    <t>REATERRO MANUAL APILOADO COM SOQUETE AF_10/2017</t>
  </si>
  <si>
    <t>4.8</t>
  </si>
  <si>
    <t>COMPOSIÇÃO 12</t>
  </si>
  <si>
    <t>FORNECIMENTO E APLICAÇÃO DE TELA ARGAMASSADA (TRAÇO 1:3), PARA REVESTIMENTO DO TALUDE, EM ARAME GALVANIZADO, MALHA DE 2", FIO 16, FIXADA COM GRAMPO DE FERRO DE 3/8, CA-50, INCLUSIVE BARBACÃS EM TUBO DE PVC DE 40mm, CHAPISCO, REVESTIMENTO COM ARGAMASSA DE CIMENTO E AREIA 1:3- M2.</t>
  </si>
  <si>
    <t>LADO 1</t>
  </si>
  <si>
    <t>LADO 2</t>
  </si>
  <si>
    <t>5.0</t>
  </si>
  <si>
    <t xml:space="preserve">SISTEMA DE DRENAGEM PLUVIAL </t>
  </si>
  <si>
    <t>5.1</t>
  </si>
  <si>
    <t>ESCAVAÇÃO MANUAL DE VALA COM PROFUNDIDADE MENOR OU IGUAL A 1,30 M. AF_</t>
  </si>
  <si>
    <t>5.2</t>
  </si>
  <si>
    <t>ALVENARIA DE VEDAÇÃO DE BLOCOS CERÂMICOS FURADOS NA HORIZONTAL DE 9X19X19 CM (ESPESSURA 9 CM) E ARGAMASSA DE ASSENTAMENTO COM PREPARO EM BETONEIRA. AF_12/2021</t>
  </si>
  <si>
    <t>CAIXAS COLETORAS</t>
  </si>
  <si>
    <t>CANALETAS</t>
  </si>
  <si>
    <t>5.3</t>
  </si>
  <si>
    <t>CHAPISCO APLICADO EM ALVENARIAS E ESTRUTURAS DE CONCRETO INTERNAS, COM COLHER DE PEDREIRO. ARGAMASSA TRAÇO 1:3 COM PREPARO MANUAL. AF_06/2014</t>
  </si>
  <si>
    <t>C1-CANALETAS LATERAL</t>
  </si>
  <si>
    <t>C1-CANALETAS SUPERIOR</t>
  </si>
  <si>
    <t>C2-CANALETAS LATERAL</t>
  </si>
  <si>
    <t>C2-CANALETAS SUPERIOR</t>
  </si>
  <si>
    <t>5.4</t>
  </si>
  <si>
    <t>EMBOÇO OU MASSA ÚNICA EM ARGAMASSA INDUSTRIALIZADA, PREPARO MECÂNICO E APLICAÇÃO COM EQUIPAMENTO DE MISTURA E PROJEÇÃO DE 1,5 M3/H EM SUPERFÍCIES EXTERNAS DA SACADA, ESPESSURA MAIOR OU IGUAL A 50 MM, SEM USO DE TELA METÁLICA. AF_06/2014</t>
  </si>
  <si>
    <t>5.5</t>
  </si>
  <si>
    <t>COMPOSIÇÃO 08</t>
  </si>
  <si>
    <t>CONCRETO ESTRUTURAL FCK 15MPA, CONDIÇÃO B NBR 12655, LANÇADO SOBRE TERRENO OU EM FUNDAÇÕES E ADENSADO.</t>
  </si>
  <si>
    <t>5.6</t>
  </si>
  <si>
    <t>CAIXA ENTERRADA HIDRÁULICA RETANGULAR, EM ALVENARIA COM BLOCOS DE CONCRETO, DIMENSÕES INTERNAS: 0,6X0,6X0,6 M PARA REDE DE DRENAGEM. AF_12/2020</t>
  </si>
  <si>
    <t>UN</t>
  </si>
  <si>
    <t>5.7</t>
  </si>
  <si>
    <t>6.0</t>
  </si>
  <si>
    <t>ESCADARIA</t>
  </si>
  <si>
    <t>6.1</t>
  </si>
  <si>
    <t>CORRIMÃO SIMPLES, DIÂMETRO EXTERNO = 1 1/2, EM ALUMÍNIO. AF_04/2019_PS</t>
  </si>
  <si>
    <t>6.2</t>
  </si>
  <si>
    <t>COMPOSIÇÃO 22</t>
  </si>
  <si>
    <t>Escadaria com largura de 1,20 m, degraus e espelhos com 0,30 m e 0,18 m respectivamente em concreto estrutural fck 11 MPA, condição B (NBR-12655), com 5,0 cm de espessura, em alvenaria de tijolos 08 furos, revestido com chapisco e argamassa (esp. 2,0cm) no traço 1:3, com duas canaletas laterais (rebaixada), nas dimensões internas de 0,30 x 0,30m, paredes em alvenaria de tijolos de 08 furos, de 1/2 vez, revestidas internamente com chapisco e revestimento com 2,0cm de espessura, em argamassa de cimento e areia no traço 1:3, fundo em concreto simples traço 1:3:5, espessura de 0,05m, inclusive escavação e reaterro.</t>
  </si>
  <si>
    <t xml:space="preserve">Responsável Técnico de Engenharia </t>
  </si>
  <si>
    <t>Kátia Rosângela M.O de Marsol</t>
  </si>
  <si>
    <t>Matheus Farias Bandeira</t>
  </si>
  <si>
    <t>Secretária de Defesa Civil- CAMARAGIBE</t>
  </si>
  <si>
    <t>Engenheiro Civil Crea 1819487768/PE</t>
  </si>
  <si>
    <t>PREFEITURA MUNICIPAL DE CAMARAGIBE/PE</t>
  </si>
  <si>
    <t>PLANILHA ORÇAMENTÁRIA</t>
  </si>
  <si>
    <t>BDI</t>
  </si>
  <si>
    <t>DISCRIMINAÇÃO</t>
  </si>
  <si>
    <t>UNID.</t>
  </si>
  <si>
    <t>QUANTID.</t>
  </si>
  <si>
    <t>P. UNIT. (SEM BDI)</t>
  </si>
  <si>
    <t>P. UNIT. (COM BDI)</t>
  </si>
  <si>
    <t>P. TOTAL</t>
  </si>
  <si>
    <t>M²</t>
  </si>
  <si>
    <t xml:space="preserve">       TOTAL DE SERVIÇOS</t>
  </si>
  <si>
    <t>CURVA ABC</t>
  </si>
  <si>
    <t>Adequação: I</t>
  </si>
  <si>
    <t>Empresa Contratada:</t>
  </si>
  <si>
    <t>Valor Total Inicial (R$):</t>
  </si>
  <si>
    <t>Valor Total Atual (R$):</t>
  </si>
  <si>
    <t>Objeto do Contrato:</t>
  </si>
  <si>
    <t>Local da Obra:</t>
  </si>
  <si>
    <t>CONSTRUÇÃO E RECUPERAÇÃO DA ESCADARIA, CONTENÇÃO DE ENCOSTA, MURO DE ARRIMO, TELA ARGAMASSADA E DRENAGEM</t>
  </si>
  <si>
    <t>RUA 13 DE MAIO, BAIRRO ALTO SANTO ANTÔNIO, NO MUNICÍPIO DE CAMARAGIBE-PE.</t>
  </si>
  <si>
    <t>DESCRIÇÃO</t>
  </si>
  <si>
    <t>%
 INDIVIDUAL</t>
  </si>
  <si>
    <t>%
 ACUMULADO</t>
  </si>
  <si>
    <t>A</t>
  </si>
  <si>
    <t>B</t>
  </si>
  <si>
    <t>C</t>
  </si>
  <si>
    <t>Representante do Tomador</t>
  </si>
  <si>
    <t>Secretária de Defesa Civíl- CAMARAGIBE</t>
  </si>
  <si>
    <t xml:space="preserve">                CRONOGRAMA FÍSICO-FINANCEIRO</t>
  </si>
  <si>
    <t>Item</t>
  </si>
  <si>
    <t xml:space="preserve">       DESCRIÇÃO</t>
  </si>
  <si>
    <t>1 MÊS</t>
  </si>
  <si>
    <t>2 MÊS</t>
  </si>
  <si>
    <t>3 MÊS</t>
  </si>
  <si>
    <t>4 MÊS</t>
  </si>
  <si>
    <t>TOTAL %</t>
  </si>
  <si>
    <t xml:space="preserve">5.0 </t>
  </si>
  <si>
    <t>TOTAL GERAL</t>
  </si>
  <si>
    <t xml:space="preserve">                                                       </t>
  </si>
  <si>
    <t xml:space="preserve">                              </t>
  </si>
  <si>
    <t xml:space="preserve">                                </t>
  </si>
  <si>
    <t>B  D  I</t>
  </si>
  <si>
    <t>PLANILHA DE DETALHAMENTO DE BDI - PADRÃO</t>
  </si>
  <si>
    <t>ITENS</t>
  </si>
  <si>
    <t>SIGLAS</t>
  </si>
  <si>
    <t>VALORES</t>
  </si>
  <si>
    <t>TAXA DE RATEIO DA ADMINISTRAÇÃO CENTRAL</t>
  </si>
  <si>
    <t>AC</t>
  </si>
  <si>
    <t>TAXA DE SEGURO E GARANTIA DO EMPREENDIMENTO</t>
  </si>
  <si>
    <t>S+G</t>
  </si>
  <si>
    <t>TAXA DE RISCO</t>
  </si>
  <si>
    <t>R</t>
  </si>
  <si>
    <t>TAXA DE DESPESAS FINANCEIRAS</t>
  </si>
  <si>
    <t>DF</t>
  </si>
  <si>
    <t>TAXA DE LUCRO</t>
  </si>
  <si>
    <t>L</t>
  </si>
  <si>
    <t>TAXA DE TRIBUTOS</t>
  </si>
  <si>
    <t>T</t>
  </si>
  <si>
    <t>COFINS (geralmente 3,00%)</t>
  </si>
  <si>
    <t>ISS (legislação municipal)</t>
  </si>
  <si>
    <t>PIS (geralmente 0,65%)</t>
  </si>
  <si>
    <t>BDI RESULTANTE</t>
  </si>
  <si>
    <t>FÓRMULA UTILIZADA:</t>
  </si>
  <si>
    <t>BDI = {[((1+AC/100)*(1+DF/100)*(1+(R+S+G)/100)*(1+L/100))/(1-(T/100))-1]*100}</t>
  </si>
  <si>
    <t>____________________________________________________</t>
  </si>
  <si>
    <t>PLANILHA DE COMPOSIÇÕES</t>
  </si>
  <si>
    <t>Composição 01</t>
  </si>
  <si>
    <t>Remoção de metralha em caminhão carroceria, DMT 12km, inclusive cargas e descargas manuais.</t>
  </si>
  <si>
    <t>m³</t>
  </si>
  <si>
    <t>Código</t>
  </si>
  <si>
    <t>Descrição</t>
  </si>
  <si>
    <t>Unid</t>
  </si>
  <si>
    <t>Qtde</t>
  </si>
  <si>
    <t>R$ Unit.</t>
  </si>
  <si>
    <t>Total</t>
  </si>
  <si>
    <t>89264  SINAPI/INSUMO</t>
  </si>
  <si>
    <t>hp</t>
  </si>
  <si>
    <t>4093 SINAPI/INSUMO</t>
  </si>
  <si>
    <t>Motorista de Caminhão</t>
  </si>
  <si>
    <t>h</t>
  </si>
  <si>
    <t>6111 SINAPI/INSUMO</t>
  </si>
  <si>
    <t>Servente</t>
  </si>
  <si>
    <t>Composição 04</t>
  </si>
  <si>
    <t>REMOCÃO DE MATERIAL DE PRIMEIRA CATEGORIA EM CAMINHÃO BASCULANTE, D.M.T. 12 KM, INCLUSIVE CARGA  E DESCARGA MECANICA.</t>
  </si>
  <si>
    <t>67826  SINAPI/INSUMO</t>
  </si>
  <si>
    <t>CAMINHÃO BASCULANTE 6 M3 TOCO, PESO BRUTO TOTAL 16.000 KG, CARGA ÚTIL MÁXIMA 11.130 KG, DISTÂNCIA ENTRE EIXOS 5,36 M, POTÊNCIA 185 CV, INCLUSIVE CAÇAMBA METÁLICA</t>
  </si>
  <si>
    <t>6111   SINAPI/INSUMO</t>
  </si>
  <si>
    <t>Composição 06</t>
  </si>
  <si>
    <t>Transporte com carro de mão de pedra rachão nos morros até 100m.</t>
  </si>
  <si>
    <t xml:space="preserve">  6111                       INSUMO/SINAPI</t>
  </si>
  <si>
    <t>Composição 08</t>
  </si>
  <si>
    <t>Concreto estrutural, fck ≥15 MPa, Condição B (12655), lançado sobre o terreno ou em fundações e adensado.</t>
  </si>
  <si>
    <t>367   SINAPI/INSUMO</t>
  </si>
  <si>
    <t>Areia grossa - posto jazida / fornecedor (sem frete)</t>
  </si>
  <si>
    <t>1379 SINAPI/INSUMO</t>
  </si>
  <si>
    <t>Cimento Portland composto CP II 32</t>
  </si>
  <si>
    <t>kg</t>
  </si>
  <si>
    <t>4718 SINAPI/INSUMO</t>
  </si>
  <si>
    <t>Pedra britada n. 2 - posto pedreira / fornecedor (sem frete)</t>
  </si>
  <si>
    <t>4750 SINAPI/INSUMO</t>
  </si>
  <si>
    <t>Pedreiro</t>
  </si>
  <si>
    <t>Composição 09</t>
  </si>
  <si>
    <t xml:space="preserve">Concreto armado pronto, fck≥15MPa, condição B (NBR 12655), lançado em vigas e adensado, inclusive forma, escoramento e ferragem. </t>
  </si>
  <si>
    <t>43055     SINAPI/INSUMO</t>
  </si>
  <si>
    <t>Aco ca-50, 12,5 mm, vergalhao</t>
  </si>
  <si>
    <t>43132   SINAPI/INSUMO</t>
  </si>
  <si>
    <t>Arame recozido 18 bwg, 1,25 mm (0,01 kg/m)</t>
  </si>
  <si>
    <t>378   SINAPI/INSUMO</t>
  </si>
  <si>
    <t>Armador</t>
  </si>
  <si>
    <t>1213   SINAPI/INSUMO</t>
  </si>
  <si>
    <t>Carpinteiro de formas</t>
  </si>
  <si>
    <t>2745 SINAPI/INSUMO</t>
  </si>
  <si>
    <t>m</t>
  </si>
  <si>
    <t>5061 SINAPI/INSUMO</t>
  </si>
  <si>
    <t>Prego polido com cabeca 2 1/2 x 10</t>
  </si>
  <si>
    <t>6114 SINAPI/INSUMO</t>
  </si>
  <si>
    <t>Ajudante de armador</t>
  </si>
  <si>
    <t>6212 SINAPI/INSUMO</t>
  </si>
  <si>
    <t>Tabua * 2,5 x 30 cm em pinos, mista ou equivalente da região – bruta</t>
  </si>
  <si>
    <t>Composição 12</t>
  </si>
  <si>
    <t xml:space="preserve">Fornecimento e aplicação de tela argamassada (traço 1:3), para revestimento do talude, em arame galvanizado, malha de 2", fio 16, fixada com grampo de ferro de 3/8", CA-50, inclusive barbacans em tubo de pvc de 40mm, chapisco, revestimento com argamassa de cimento e areia 1:3 </t>
  </si>
  <si>
    <t>m²</t>
  </si>
  <si>
    <t>9835                   INSUMO/SINAPI</t>
  </si>
  <si>
    <t>Tubo de PVC rígido D=40mm</t>
  </si>
  <si>
    <t>0007167 insumos sinapi</t>
  </si>
  <si>
    <t>Tela de arame galvanizada quadragular / losangular, fio 2,11 MM (14 BWG), malha 5X5 cm, H= 2m</t>
  </si>
  <si>
    <t>0034        INSUMO/SINAPI</t>
  </si>
  <si>
    <t>Aço CA-50   3/8"   D=9,52mm</t>
  </si>
  <si>
    <t>Kg</t>
  </si>
  <si>
    <t>4750               INSUMO/SINAPI</t>
  </si>
  <si>
    <t>Composição 13</t>
  </si>
  <si>
    <t>EXECUÇÃO DE CAMADA DRENAGEM COM BRITA 19MM, INCLUSIVE FORNECIMENTO DA MESMA.</t>
  </si>
  <si>
    <t>Composição 18</t>
  </si>
  <si>
    <t xml:space="preserve">Transporte com carro de mão de areia, entulho ou terra até 100m. </t>
  </si>
  <si>
    <t>Composição 19</t>
  </si>
  <si>
    <t>Demolição de Patamar, de forma manual, sem reaproveitamento.</t>
  </si>
  <si>
    <t>Composição 20</t>
  </si>
  <si>
    <t>ALVENARIA EM PEDRA RACHÃO, ASSENTADA E REJUNTADA COM ARGAMASSA DE CIMENTO 
E AREIA NO TRAÇO 1:6</t>
  </si>
  <si>
    <t>00004730 SINAPI/INSUMO</t>
  </si>
  <si>
    <t>PEDRA DE MÃO OU PEDRA RACHÃO PARA ARRIMO/FUNDACÃO (POSTO PEDREIRA/FORNECEDOR, SEM FRETE)</t>
  </si>
  <si>
    <t>Composição 23</t>
  </si>
  <si>
    <t>4417
INSUMO/SINAPI</t>
  </si>
  <si>
    <t>SARRAFO NAO APARELHADO *2,5 X 7* CM, EM MACARANDUBA, ANGELIM OU EQUIVALENTE DA REGIAO - BRUTA</t>
  </si>
  <si>
    <t>4491 SINAPI/INSUMO</t>
  </si>
  <si>
    <t xml:space="preserve"> PONTALETE *7,5 X 7,5* CM EM PINUS, MISTA OU EQUIVALENTE DA REGIAO - BRUTA </t>
  </si>
  <si>
    <t>4813 SINAPI/INSUMO</t>
  </si>
  <si>
    <t>PLACA DE OBRA (PARA CONSTRUCAO CIVIL) EM CHAPA GALVANIZADA *N. 22*, ADESIVADA, DE *2,4 X 1,2* M (SEM POSTES PARA FIXACAO)</t>
  </si>
  <si>
    <t>5075             INSUMO/SINAPI</t>
  </si>
  <si>
    <t xml:space="preserve">PREGO DE ACO POLIDO COM CABECA 18 X 30 (2 3/4 X 10) </t>
  </si>
  <si>
    <t>KG</t>
  </si>
  <si>
    <t>CARPINTEIRO DE FORMAS COM ENCARGOS COMPLEMENTARES</t>
  </si>
  <si>
    <t>H</t>
  </si>
  <si>
    <t>Responsavel Técnico de Engenharia</t>
  </si>
  <si>
    <t>Eng. Civil Crea 1819487768/PE</t>
  </si>
  <si>
    <t>COMPOSIÇÃO DA ESCADARIA</t>
  </si>
  <si>
    <t>ÍTEM</t>
  </si>
  <si>
    <t>DISCRIMINAÇÃO DOS SERVIÇOS</t>
  </si>
  <si>
    <t>UND</t>
  </si>
  <si>
    <t>PREÇO UNITÁRIO 
DA TABELA</t>
  </si>
  <si>
    <t>PREÇO TOTAL</t>
  </si>
  <si>
    <r>
      <rPr>
        <sz val="10.5"/>
        <rFont val="Arial"/>
        <family val="2"/>
        <charset val="1"/>
      </rPr>
      <t xml:space="preserve">Escadaria com largura de 1,20 m, degraus e espelhos com 0,30 m e 0,18 m respectivamente em concreto estrutural fck 11 MPA, condição B (NBR-12655), com 5,0 cm de espessura, em alvenaria de tijolos 08 furos, revestido com chapisco e argamassa (esp. 2,0cm) no traço 1:3, com </t>
    </r>
    <r>
      <rPr>
        <b/>
        <sz val="10.5"/>
        <rFont val="Arial"/>
        <family val="2"/>
        <charset val="1"/>
      </rPr>
      <t>duas canaletas laterais</t>
    </r>
    <r>
      <rPr>
        <sz val="10.5"/>
        <rFont val="Arial"/>
        <family val="2"/>
        <charset val="1"/>
      </rPr>
      <t xml:space="preserve"> (rebaixada), nas dimensões internas de 0,30 x 0,30m, paredes em alvenaria de tijolos de 08 furos, de 1/2 vez, revestidas internamente com chapisco e revestimento com 2,0cm de espessura, em argamassa de cimento e areia no traço 1:3, fundo em concreto simples traço 1:3:5, espessura de 0,05m, inclusive escavação e reaterro.</t>
    </r>
  </si>
  <si>
    <t>und</t>
  </si>
  <si>
    <t>Cimento</t>
  </si>
  <si>
    <t>m3</t>
  </si>
  <si>
    <t>Sub - Total</t>
  </si>
  <si>
    <t xml:space="preserve">TOTAL </t>
  </si>
  <si>
    <t>DETALHAMENTO DO CÁLCULO DO BDI (CONFORME ACORDÃO 2622/2013-TCU)</t>
  </si>
  <si>
    <t>BDI DESONERADO</t>
  </si>
  <si>
    <t xml:space="preserve">DESCRIÇÃO </t>
  </si>
  <si>
    <t>VALOR</t>
  </si>
  <si>
    <t xml:space="preserve">Taxa de rateio da Administração Central </t>
  </si>
  <si>
    <t>Taxa de Risco</t>
  </si>
  <si>
    <t xml:space="preserve">Taxa de Despesas Financeiras </t>
  </si>
  <si>
    <t>Taxa de Seguro/Taxa de Garantia</t>
  </si>
  <si>
    <t>PIS</t>
  </si>
  <si>
    <t>COFINS</t>
  </si>
  <si>
    <t>ISS</t>
  </si>
  <si>
    <t>desoneração</t>
  </si>
  <si>
    <t xml:space="preserve">Taxa de Tributos (Soma dos itens COFINS, ISS e PIS) </t>
  </si>
  <si>
    <t>Taxa de Lucro</t>
  </si>
  <si>
    <t>BDI Resultante</t>
  </si>
  <si>
    <t>Fórmula do BDI:</t>
  </si>
  <si>
    <t>____________________________________             ____________________________________</t>
  </si>
  <si>
    <t xml:space="preserve">               Responsável Pelo Orçamento                                                       Secretário de Infraestrutura                          </t>
  </si>
  <si>
    <t>SECRETARIA DE INFRAESTRUTURA</t>
  </si>
  <si>
    <t xml:space="preserve">OBRA/ SERVIÇO :  </t>
  </si>
  <si>
    <t>REFORMA DA MATERNIDADE DE PARTO NORMAL DO MUNICÍPIO DE  CAMARAGIBE</t>
  </si>
  <si>
    <t>LOCAL :</t>
  </si>
  <si>
    <t xml:space="preserve">   CIDADE DE CAMARAGIBE – PE.</t>
  </si>
  <si>
    <t>PERÍODO DE EXECUÇÃO :</t>
  </si>
  <si>
    <t xml:space="preserve">  60 DIAS</t>
  </si>
  <si>
    <t>PROJETO BÁSICO</t>
  </si>
  <si>
    <t>OBJETIVO</t>
  </si>
  <si>
    <r>
      <rPr>
        <sz val="12"/>
        <color rgb="FF111111"/>
        <rFont val="Calibri"/>
        <family val="2"/>
        <charset val="1"/>
      </rPr>
      <t xml:space="preserve"> O </t>
    </r>
    <r>
      <rPr>
        <sz val="12"/>
        <color rgb="FF000000"/>
        <rFont val="Arial"/>
        <family val="2"/>
        <charset val="1"/>
      </rPr>
      <t>OBJETIVO DESTE PROJETO BÁSICO</t>
    </r>
    <r>
      <rPr>
        <sz val="12"/>
        <color rgb="FF111111"/>
        <rFont val="Calibri"/>
        <family val="2"/>
        <charset val="1"/>
      </rPr>
      <t xml:space="preserve"> é contratar empresa de especializada para executar serviços de  REFORMA DA FACHADA DA MATERNIDADE DE PARTO NORMAL DO MUNICÍPIO DE CAMARAGIBE – PE</t>
    </r>
  </si>
  <si>
    <t>JUSTIFICATIVA</t>
  </si>
  <si>
    <t>Há necessidade de LICITAR a contratação do serviço porque trata-se de serviço especializado que não existe na administração municipal tal mão de obra disponível.</t>
  </si>
  <si>
    <t>META FÍSICA</t>
  </si>
  <si>
    <t>Execução das quantidades previstas na planilha anexa.</t>
  </si>
  <si>
    <t>D</t>
  </si>
  <si>
    <t>PERÍODO DE VIGÊNCIA DO CONTRATO</t>
  </si>
  <si>
    <t>A vigência do contrato será de 60 ( sessenta) dias, a partir da Ordem de Serviço.</t>
  </si>
  <si>
    <t>E</t>
  </si>
  <si>
    <t>VALOR TOTAL ESTIMADO</t>
  </si>
  <si>
    <t>O valor total estimado dos serviços a serem executados será de  R$ 127.380,77</t>
  </si>
  <si>
    <t xml:space="preserve">(cento e vinte sete mil, trezentos e oitenta reais e setenta e sete centavos).  </t>
  </si>
  <si>
    <t>F</t>
  </si>
  <si>
    <t>CLASSIFICAÇÃO ORÇAMENTÁRIA</t>
  </si>
  <si>
    <t>Os recursos necessários à realização da despesa com os serviços ora licitados estão alocados na Secretaria de Serviços Públicos, conforme código abaixo:</t>
  </si>
  <si>
    <t>-</t>
  </si>
  <si>
    <t>Secretaria de Serviços Públicos</t>
  </si>
  <si>
    <t>Secretaria de De Serviços Públicos</t>
  </si>
  <si>
    <t>Promover a ampliação da infraestrutura e equipamentos urbanos</t>
  </si>
  <si>
    <t>Obras e Instalações</t>
  </si>
  <si>
    <t>Fonte</t>
  </si>
  <si>
    <t>Cód. Reduzido da Dot. Orçamentária</t>
  </si>
  <si>
    <t>Ação</t>
  </si>
  <si>
    <t>Subelemento</t>
  </si>
  <si>
    <t>G</t>
  </si>
  <si>
    <t>DESCRIÇÃO DO LOCAL DE EXECUÇÃO DA OBRA</t>
  </si>
  <si>
    <t>O serviço será executado na avenida Dr. Belminio Correia, Centro no  município de Camaragibe – Pe.</t>
  </si>
  <si>
    <t>Silvano J. Queiroz de Brito Filho</t>
  </si>
  <si>
    <t>Secretária de Serviços Públicos e Infraestrutura</t>
  </si>
  <si>
    <t>Camaragibe, 19 de Julho de 2017</t>
  </si>
  <si>
    <t>Camaragibe, 08 de março 2023</t>
  </si>
  <si>
    <t>FONTE DE PREÇOS: TABELA DA SINAPI JAN/2023</t>
  </si>
  <si>
    <t>LOCAL: RUA 13 DE MAIO, BAIRRO ALTO SANTO ANTÔNIO / TIMBI NO MUNICÍPIO DE CAMARAGIBE-PE.</t>
  </si>
  <si>
    <t>Elaboração : 08 de março de 2023</t>
  </si>
  <si>
    <t xml:space="preserve">          PREFEITURA MUNICIPAL DE CAMARAGIBE</t>
  </si>
  <si>
    <t xml:space="preserve">         SECRETARIA DE DEFESA CIVIL</t>
  </si>
  <si>
    <t xml:space="preserve"> TUBO PVC, SERIE R, DN 100 MM, PARA ESGOTO OU AGUAS PLUVIAIS PREDIAL (NBR688)</t>
  </si>
  <si>
    <t>Caminhão toco, pbt 16.000 kg, carga útil máx. 10.685kg distancia entre eixos 4,8m, poência 189 cv, inclusive carroceria fixa aberta de madeira</t>
  </si>
  <si>
    <t>MOURAO ROLICO DE MADEIRA TRATADA, D = 8 A 11 CM, H = 2,20 M, EM EUCALIPTO OU EQUIVALENTE DA REGIAO (PARA CERCA)</t>
  </si>
  <si>
    <t>SARRAFO *2,5 X 10* CM EM PINUS, MISTA OU EQUIVALENTE DA REGIAO - BRUTA</t>
  </si>
  <si>
    <t>4509 SINAPI/INSUMO</t>
  </si>
  <si>
    <t>1214           INSUMO/SINAPI</t>
  </si>
  <si>
    <t>94963                     INSUMO/SINAPI</t>
  </si>
  <si>
    <t>CONCRETO FCK = 15MPA, TRAÇO 1:3,4:3,5 (EM MASSA SECA DE CIMENTO/ AREIA MÉDIA/ BRITA 1) - PREPARO MECÂNICO COM BETONEIRA 400 L. AF_05/2021</t>
  </si>
  <si>
    <t>BLOCO CERAMICO / TIJOLO VAZADO PARA ALVENARIA DE VEDACAO, 8 FUROS NA HORIZ UMONTAL, DE 9 X 19 X 19 CM (L XA X C)</t>
  </si>
  <si>
    <t>7271 SINAPI/INSUMO</t>
  </si>
  <si>
    <t>367 SINAPI/INSUMO</t>
  </si>
  <si>
    <t xml:space="preserve">AREIA MEDIA - POSTO JAZIDA/FORNECEDOR (RETIRADO NA JAZIDA, SEM TRANSPORTE) </t>
  </si>
  <si>
    <t>370 SINAPI/INSUMO</t>
  </si>
  <si>
    <t xml:space="preserve"> 4750  INSUMO/SINAPI</t>
  </si>
  <si>
    <t>6111 INSUMO/SINAPI</t>
  </si>
  <si>
    <t>Regularização de talude com corte ou aterro até 20 cm de espessura. Apenas mão de obra.</t>
  </si>
  <si>
    <t>Composição 05</t>
  </si>
  <si>
    <t>Engenheiro Civil - Crea 1819487768/PE</t>
  </si>
  <si>
    <t>COMPOSIÇÃO 01</t>
  </si>
  <si>
    <t>2.5</t>
  </si>
  <si>
    <t>3.7</t>
  </si>
  <si>
    <t>4.9</t>
  </si>
  <si>
    <t>COMPOSIÇÃO 06</t>
  </si>
  <si>
    <t>COMPOSIÇÃO 24</t>
  </si>
  <si>
    <t xml:space="preserve">   ESTA OBRA IMPORTA O VALOR DE UM MILHÃO E SETE MIL E TREZENTOS E TREZE REAIS E VINTE CENTAVOS.</t>
  </si>
  <si>
    <t>ESTA OBRA IMPORTA O VALOR DE UM MILHÃO E SETE MIL E TREZENTOS E TREZE REAIS E VINTE CENTAVOS.</t>
  </si>
  <si>
    <t>SINAPI 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</si>
</sst>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R$ &quot;#,##0_);&quot;(R$ &quot;#,##0\)"/>
    <numFmt numFmtId="165" formatCode="_(* #,##0.00_);_(* \(#,##0.00\);_(* \-??_);_(@_)"/>
    <numFmt numFmtId="166" formatCode="* #,##0.00\ ;* \(#,##0.00\);* \-#\ ;@\ "/>
    <numFmt numFmtId="167" formatCode="_-&quot;R$ &quot;* #,##0.00_-;&quot;-R$ &quot;* #,##0.00_-;_-&quot;R$ &quot;* \-??_-;_-@_-"/>
    <numFmt numFmtId="168" formatCode="_-* #,##0.00_-;\-* #,##0.00_-;_-* \-??_-;_-@_-"/>
    <numFmt numFmtId="169" formatCode="[$R$-416]\ #,##0.00;[Red]\-[$R$-416]\ #,##0.00"/>
    <numFmt numFmtId="170" formatCode="&quot; R$ &quot;#,##0.00\ ;&quot;-R$ &quot;#,##0.00\ ;&quot; R$ -&quot;#\ ;\ @\ "/>
    <numFmt numFmtId="171" formatCode="&quot;R$&quot;#,##0.00"/>
    <numFmt numFmtId="172" formatCode="#,##0.0000"/>
    <numFmt numFmtId="173" formatCode="#,##0.00000"/>
    <numFmt numFmtId="174" formatCode="* #,##0.0000\ ;* \(#,##0.0000\);* \-#\ ;@\ "/>
    <numFmt numFmtId="175" formatCode="0.0000"/>
    <numFmt numFmtId="176" formatCode="* #,##0.00000\ ;* \(#,##0.00000\);* \-#\ ;@\ "/>
  </numFmts>
  <fonts count="106">
    <font>
      <sz val="11"/>
      <color rgb="FF000000"/>
      <name val="Calibri"/>
      <charset val="1"/>
    </font>
    <font>
      <sz val="10"/>
      <name val="Arial"/>
      <family val="2"/>
      <charset val="1"/>
    </font>
    <font>
      <sz val="10"/>
      <color rgb="FF000000"/>
      <name val="Times New Roman"/>
      <family val="1"/>
      <charset val="1"/>
    </font>
    <font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7"/>
      <color rgb="FF000000"/>
      <name val="Arial"/>
      <family val="2"/>
      <charset val="1"/>
    </font>
    <font>
      <b/>
      <sz val="14"/>
      <name val="Arial"/>
      <family val="2"/>
      <charset val="1"/>
    </font>
    <font>
      <sz val="9"/>
      <name val="Arial"/>
      <family val="2"/>
      <charset val="1"/>
    </font>
    <font>
      <sz val="7"/>
      <name val="Arial"/>
      <family val="2"/>
      <charset val="1"/>
    </font>
    <font>
      <b/>
      <sz val="10"/>
      <name val="Arial"/>
      <family val="2"/>
      <charset val="1"/>
    </font>
    <font>
      <b/>
      <u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u/>
      <sz val="7"/>
      <name val="Arial"/>
      <family val="2"/>
      <charset val="1"/>
    </font>
    <font>
      <u/>
      <sz val="1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b/>
      <u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111111"/>
      <name val="Arial11"/>
      <charset val="1"/>
    </font>
    <font>
      <sz val="10"/>
      <color rgb="FF111111"/>
      <name val="Arial21"/>
      <charset val="1"/>
    </font>
    <font>
      <sz val="9"/>
      <color rgb="FF000000"/>
      <name val="Arial2"/>
      <charset val="1"/>
    </font>
    <font>
      <sz val="12"/>
      <color rgb="FF000000"/>
      <name val="Arial2"/>
      <charset val="1"/>
    </font>
    <font>
      <b/>
      <sz val="9"/>
      <name val="Arial"/>
      <family val="2"/>
      <charset val="1"/>
    </font>
    <font>
      <b/>
      <sz val="11"/>
      <color rgb="FF000000"/>
      <name val="Calibri"/>
      <family val="2"/>
      <charset val="1"/>
    </font>
    <font>
      <sz val="8"/>
      <name val="Arial"/>
      <family val="2"/>
      <charset val="1"/>
    </font>
    <font>
      <b/>
      <i/>
      <sz val="11"/>
      <name val="Calibri"/>
      <family val="2"/>
      <charset val="1"/>
    </font>
    <font>
      <b/>
      <sz val="16"/>
      <name val="Arial"/>
      <family val="2"/>
      <charset val="1"/>
    </font>
    <font>
      <b/>
      <sz val="11"/>
      <name val="Arial"/>
      <family val="2"/>
      <charset val="1"/>
    </font>
    <font>
      <b/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1"/>
      <name val="Arial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8"/>
      <name val="Calisto MT"/>
      <family val="1"/>
      <charset val="1"/>
    </font>
    <font>
      <b/>
      <u/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111111"/>
      <name val="Calibri"/>
      <family val="2"/>
      <charset val="1"/>
    </font>
    <font>
      <b/>
      <sz val="12"/>
      <color rgb="FF111111"/>
      <name val="Calibri"/>
      <family val="2"/>
      <charset val="1"/>
    </font>
    <font>
      <b/>
      <sz val="9"/>
      <color rgb="FF111111"/>
      <name val="Arial11"/>
      <charset val="1"/>
    </font>
    <font>
      <b/>
      <sz val="12"/>
      <color rgb="FF111111"/>
      <name val="Arial11"/>
      <charset val="1"/>
    </font>
    <font>
      <b/>
      <sz val="12"/>
      <color rgb="FF000000"/>
      <name val="Arial11"/>
      <charset val="1"/>
    </font>
    <font>
      <sz val="12"/>
      <color rgb="FF000000"/>
      <name val="Calibri"/>
      <family val="2"/>
      <charset val="1"/>
    </font>
    <font>
      <b/>
      <sz val="11"/>
      <name val="Times New Roman"/>
      <family val="1"/>
      <charset val="1"/>
    </font>
    <font>
      <b/>
      <sz val="10"/>
      <name val="Times New Roman"/>
      <family val="1"/>
      <charset val="1"/>
    </font>
    <font>
      <b/>
      <sz val="16"/>
      <name val="Calibri"/>
      <family val="2"/>
      <charset val="1"/>
    </font>
    <font>
      <b/>
      <sz val="8.5"/>
      <name val="Calibri"/>
      <family val="2"/>
      <charset val="1"/>
    </font>
    <font>
      <b/>
      <sz val="12"/>
      <name val="Calibri"/>
      <family val="2"/>
      <charset val="1"/>
    </font>
    <font>
      <sz val="8.5"/>
      <name val="Calibri"/>
      <family val="2"/>
      <charset val="1"/>
    </font>
    <font>
      <sz val="10"/>
      <name val="Calibri"/>
      <family val="2"/>
      <charset val="1"/>
    </font>
    <font>
      <i/>
      <sz val="11"/>
      <name val="Calibri"/>
      <family val="2"/>
      <charset val="1"/>
    </font>
    <font>
      <b/>
      <sz val="10"/>
      <name val="Calibri"/>
      <family val="2"/>
      <charset val="1"/>
    </font>
    <font>
      <b/>
      <sz val="10"/>
      <name val="Arial Narrow"/>
      <family val="2"/>
      <charset val="1"/>
    </font>
    <font>
      <b/>
      <sz val="12"/>
      <name val="Arial Narrow"/>
      <family val="2"/>
      <charset val="1"/>
    </font>
    <font>
      <b/>
      <sz val="10"/>
      <color rgb="FF000000"/>
      <name val="Calibri"/>
      <family val="2"/>
      <charset val="1"/>
    </font>
    <font>
      <sz val="11"/>
      <color rgb="FF000000"/>
      <name val="Calibri1"/>
      <family val="2"/>
      <charset val="1"/>
    </font>
    <font>
      <b/>
      <sz val="14"/>
      <name val="Calibri"/>
      <family val="2"/>
      <charset val="1"/>
    </font>
    <font>
      <b/>
      <sz val="10.5"/>
      <name val="Arial"/>
      <family val="2"/>
      <charset val="1"/>
    </font>
    <font>
      <sz val="16"/>
      <name val="Arial"/>
      <family val="2"/>
      <charset val="1"/>
    </font>
    <font>
      <sz val="10.5"/>
      <name val="Arial"/>
      <family val="2"/>
      <charset val="1"/>
    </font>
    <font>
      <b/>
      <u/>
      <sz val="13"/>
      <name val="Arial"/>
      <family val="2"/>
      <charset val="1"/>
    </font>
    <font>
      <b/>
      <u/>
      <sz val="14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sz val="11"/>
      <color rgb="FF000000"/>
      <name val="Arial"/>
      <family val="2"/>
      <charset val="1"/>
    </font>
    <font>
      <sz val="10"/>
      <color rgb="FF000000"/>
      <name val="Arial Rounded MT Bold"/>
      <family val="2"/>
      <charset val="1"/>
    </font>
    <font>
      <sz val="10"/>
      <color rgb="FF111111"/>
      <name val="Calibri"/>
      <family val="2"/>
      <charset val="1"/>
    </font>
    <font>
      <sz val="11"/>
      <color rgb="FF111111"/>
      <name val="Calibri"/>
      <family val="2"/>
      <charset val="1"/>
    </font>
    <font>
      <b/>
      <sz val="26"/>
      <color rgb="FF111111"/>
      <name val="Calibri"/>
      <family val="2"/>
      <charset val="1"/>
    </font>
    <font>
      <sz val="20"/>
      <color rgb="FF111111"/>
      <name val="Calibri"/>
      <family val="2"/>
      <charset val="1"/>
    </font>
    <font>
      <sz val="12"/>
      <color rgb="FF111111"/>
      <name val="Calibri"/>
      <family val="2"/>
      <charset val="1"/>
    </font>
    <font>
      <b/>
      <u/>
      <sz val="36"/>
      <color rgb="FF111111"/>
      <name val="Calibri"/>
      <family val="2"/>
      <charset val="1"/>
    </font>
    <font>
      <b/>
      <i/>
      <sz val="12"/>
      <color rgb="FF111111"/>
      <name val="Calibri"/>
      <family val="2"/>
      <charset val="1"/>
    </font>
    <font>
      <i/>
      <sz val="12"/>
      <color rgb="FF111111"/>
      <name val="Calibri"/>
      <family val="2"/>
      <charset val="1"/>
    </font>
    <font>
      <b/>
      <sz val="14"/>
      <color rgb="FF111111"/>
      <name val="Calibri"/>
      <family val="2"/>
      <charset val="1"/>
    </font>
    <font>
      <sz val="14"/>
      <color rgb="FF000000"/>
      <name val="Calibri"/>
      <family val="2"/>
    </font>
    <font>
      <b/>
      <sz val="14"/>
      <color rgb="FF000000"/>
      <name val="Times New Roman"/>
      <family val="1"/>
      <charset val="1"/>
    </font>
    <font>
      <b/>
      <sz val="14"/>
      <color rgb="FF000000"/>
      <name val="Times New Roman"/>
      <family val="1"/>
    </font>
    <font>
      <sz val="20"/>
      <color rgb="FF000000"/>
      <name val="Calibri"/>
      <family val="2"/>
    </font>
    <font>
      <b/>
      <sz val="18"/>
      <name val="Arial"/>
      <family val="2"/>
      <charset val="1"/>
    </font>
    <font>
      <b/>
      <sz val="24"/>
      <color rgb="FF111111"/>
      <name val="Calibri"/>
      <family val="2"/>
    </font>
    <font>
      <sz val="18"/>
      <color rgb="FF000000"/>
      <name val="Calibri"/>
      <family val="2"/>
    </font>
    <font>
      <b/>
      <sz val="18"/>
      <color rgb="FF000000"/>
      <name val="Times New Roman"/>
      <family val="1"/>
      <charset val="1"/>
    </font>
    <font>
      <sz val="18"/>
      <color rgb="FF000000"/>
      <name val="Times New Roman"/>
      <family val="1"/>
      <charset val="1"/>
    </font>
    <font>
      <b/>
      <sz val="18"/>
      <color rgb="FF000000"/>
      <name val="Times New Roman"/>
      <family val="1"/>
    </font>
    <font>
      <b/>
      <sz val="20"/>
      <color rgb="FF000000"/>
      <name val="Calibri"/>
      <family val="2"/>
      <charset val="1"/>
    </font>
    <font>
      <b/>
      <sz val="18"/>
      <name val="Calibri"/>
      <family val="2"/>
      <charset val="1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2"/>
      <name val="Arial"/>
      <family val="2"/>
    </font>
    <font>
      <b/>
      <sz val="15"/>
      <color rgb="FF000000"/>
      <name val="Calibri"/>
      <family val="2"/>
      <charset val="1"/>
    </font>
    <font>
      <b/>
      <sz val="15"/>
      <color rgb="FF111111"/>
      <name val="Calibri"/>
      <family val="2"/>
      <charset val="1"/>
    </font>
    <font>
      <sz val="12"/>
      <color rgb="FF000000"/>
      <name val="Arial21"/>
      <charset val="1"/>
    </font>
    <font>
      <sz val="8"/>
      <name val="Calibri"/>
      <charset val="1"/>
    </font>
    <font>
      <sz val="12"/>
      <color rgb="FFFF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Arial"/>
      <family val="2"/>
    </font>
    <font>
      <sz val="14"/>
      <color rgb="FF000000"/>
      <name val="Arial"/>
      <family val="2"/>
      <charset val="1"/>
    </font>
    <font>
      <sz val="14"/>
      <name val="Arial"/>
      <family val="2"/>
      <charset val="1"/>
    </font>
    <font>
      <b/>
      <sz val="14"/>
      <color rgb="FF000000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A6A6A6"/>
        <bgColor rgb="FF95B3D7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C9C9C9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D9D9D9"/>
      </patternFill>
    </fill>
    <fill>
      <patternFill patternType="solid">
        <fgColor rgb="FFFFE699"/>
        <bgColor rgb="FFFFFFCC"/>
      </patternFill>
    </fill>
    <fill>
      <patternFill patternType="solid">
        <fgColor rgb="FF92D050"/>
        <bgColor rgb="FFA9D08E"/>
      </patternFill>
    </fill>
    <fill>
      <patternFill patternType="solid">
        <fgColor rgb="FFFFC000"/>
        <bgColor rgb="FFFF9900"/>
      </patternFill>
    </fill>
    <fill>
      <patternFill patternType="solid">
        <fgColor rgb="FFA9D08E"/>
        <bgColor rgb="FFBFBFBF"/>
      </patternFill>
    </fill>
    <fill>
      <patternFill patternType="solid">
        <fgColor rgb="FFD9D9D9"/>
        <bgColor rgb="FFDDDDDD"/>
      </patternFill>
    </fill>
    <fill>
      <patternFill patternType="solid">
        <fgColor rgb="FFC9C9C9"/>
        <bgColor rgb="FFBFBFBF"/>
      </patternFill>
    </fill>
    <fill>
      <patternFill patternType="solid">
        <fgColor rgb="FF95B3D7"/>
        <bgColor rgb="FF8FAADC"/>
      </patternFill>
    </fill>
    <fill>
      <patternFill patternType="solid">
        <fgColor theme="8" tint="0.59999389629810485"/>
        <bgColor rgb="FF95B3D7"/>
      </patternFill>
    </fill>
    <fill>
      <patternFill patternType="solid">
        <fgColor theme="8" tint="0.39997558519241921"/>
        <bgColor rgb="FFA9D08E"/>
      </patternFill>
    </fill>
    <fill>
      <patternFill patternType="solid">
        <fgColor theme="4" tint="0.59999389629810485"/>
        <bgColor rgb="FF00808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9" tint="0.39997558519241921"/>
        <bgColor rgb="FF92D050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19">
    <xf numFmtId="0" fontId="0" fillId="0" borderId="0"/>
    <xf numFmtId="168" fontId="4" fillId="0" borderId="0" applyBorder="0" applyProtection="0"/>
    <xf numFmtId="167" fontId="4" fillId="0" borderId="0" applyBorder="0" applyProtection="0"/>
    <xf numFmtId="9" fontId="4" fillId="0" borderId="0" applyBorder="0" applyProtection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4" fontId="4" fillId="0" borderId="0" applyBorder="0" applyProtection="0"/>
    <xf numFmtId="165" fontId="1" fillId="0" borderId="0" applyBorder="0" applyProtection="0"/>
    <xf numFmtId="166" fontId="1" fillId="0" borderId="0" applyBorder="0" applyProtection="0"/>
    <xf numFmtId="165" fontId="1" fillId="0" borderId="0"/>
    <xf numFmtId="165" fontId="4" fillId="0" borderId="0" applyBorder="0" applyProtection="0"/>
    <xf numFmtId="167" fontId="2" fillId="0" borderId="0" applyBorder="0" applyProtection="0"/>
    <xf numFmtId="9" fontId="4" fillId="0" borderId="0" applyBorder="0" applyProtection="0"/>
    <xf numFmtId="9" fontId="59" fillId="0" borderId="0"/>
    <xf numFmtId="0" fontId="54" fillId="0" borderId="0" applyBorder="0" applyProtection="0"/>
  </cellStyleXfs>
  <cellXfs count="531">
    <xf numFmtId="0" fontId="0" fillId="0" borderId="0" xfId="0"/>
    <xf numFmtId="0" fontId="20" fillId="0" borderId="0" xfId="0" applyFont="1" applyAlignment="1">
      <alignment horizontal="center" vertical="top" wrapText="1"/>
    </xf>
    <xf numFmtId="0" fontId="30" fillId="2" borderId="0" xfId="16" applyNumberFormat="1" applyFont="1" applyFill="1" applyBorder="1" applyAlignment="1" applyProtection="1">
      <alignment horizontal="center"/>
    </xf>
    <xf numFmtId="49" fontId="5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top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168" fontId="4" fillId="0" borderId="0" xfId="1" applyBorder="1" applyProtection="1"/>
    <xf numFmtId="49" fontId="1" fillId="0" borderId="0" xfId="0" applyNumberFormat="1" applyFont="1" applyAlignment="1">
      <alignment horizontal="center" vertical="top"/>
    </xf>
    <xf numFmtId="49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top" wrapText="1"/>
    </xf>
    <xf numFmtId="49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justify" vertical="top" wrapTex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0" xfId="0" applyFont="1"/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justify" vertical="center" wrapText="1"/>
    </xf>
    <xf numFmtId="0" fontId="19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168" fontId="4" fillId="0" borderId="0" xfId="1" applyBorder="1" applyAlignment="1" applyProtection="1">
      <alignment vertical="center"/>
    </xf>
    <xf numFmtId="0" fontId="2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right"/>
    </xf>
    <xf numFmtId="4" fontId="20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top" wrapText="1"/>
    </xf>
    <xf numFmtId="4" fontId="1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21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19" fillId="0" borderId="1" xfId="0" applyFont="1" applyBorder="1" applyAlignment="1">
      <alignment horizontal="right" vertical="top" wrapText="1"/>
    </xf>
    <xf numFmtId="0" fontId="20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/>
    </xf>
    <xf numFmtId="9" fontId="19" fillId="0" borderId="1" xfId="3" applyFont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justify" vertical="top" wrapText="1"/>
    </xf>
    <xf numFmtId="2" fontId="27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8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6" fillId="0" borderId="1" xfId="16" applyNumberFormat="1" applyFont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9" fontId="19" fillId="0" borderId="1" xfId="16" applyFont="1" applyBorder="1" applyAlignment="1" applyProtection="1">
      <alignment horizontal="left" vertical="center" wrapText="1"/>
    </xf>
    <xf numFmtId="0" fontId="20" fillId="0" borderId="1" xfId="16" applyNumberFormat="1" applyFont="1" applyBorder="1" applyAlignment="1" applyProtection="1">
      <alignment horizontal="center" vertical="center" wrapText="1"/>
    </xf>
    <xf numFmtId="4" fontId="10" fillId="0" borderId="1" xfId="0" applyNumberFormat="1" applyFont="1" applyBorder="1" applyAlignment="1">
      <alignment horizontal="left" vertical="center"/>
    </xf>
    <xf numFmtId="4" fontId="29" fillId="0" borderId="1" xfId="0" applyNumberFormat="1" applyFont="1" applyBorder="1" applyAlignment="1">
      <alignment horizontal="left" vertical="center"/>
    </xf>
    <xf numFmtId="4" fontId="29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" vertical="center"/>
    </xf>
    <xf numFmtId="4" fontId="29" fillId="0" borderId="5" xfId="0" applyNumberFormat="1" applyFont="1" applyBorder="1" applyAlignment="1">
      <alignment horizontal="left" vertical="center"/>
    </xf>
    <xf numFmtId="4" fontId="29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167" fontId="4" fillId="0" borderId="0" xfId="2" applyBorder="1" applyProtection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2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8" fontId="22" fillId="0" borderId="0" xfId="1" applyFont="1" applyBorder="1" applyAlignment="1" applyProtection="1">
      <alignment horizontal="center"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167" fontId="0" fillId="0" borderId="0" xfId="0" applyNumberFormat="1"/>
    <xf numFmtId="0" fontId="1" fillId="0" borderId="9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167" fontId="1" fillId="0" borderId="10" xfId="0" applyNumberFormat="1" applyFont="1" applyBorder="1"/>
    <xf numFmtId="0" fontId="27" fillId="0" borderId="9" xfId="0" applyFont="1" applyBorder="1" applyAlignment="1">
      <alignment horizontal="left" vertical="top"/>
    </xf>
    <xf numFmtId="0" fontId="27" fillId="0" borderId="0" xfId="0" applyFont="1" applyAlignment="1">
      <alignment horizontal="left" vertical="top"/>
    </xf>
    <xf numFmtId="0" fontId="27" fillId="0" borderId="0" xfId="0" applyFont="1" applyAlignment="1">
      <alignment horizontal="center" vertical="top"/>
    </xf>
    <xf numFmtId="10" fontId="16" fillId="0" borderId="1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167" fontId="33" fillId="0" borderId="11" xfId="2" applyFont="1" applyBorder="1" applyAlignment="1" applyProtection="1">
      <alignment horizontal="center" vertical="center"/>
    </xf>
    <xf numFmtId="167" fontId="17" fillId="4" borderId="1" xfId="2" applyFont="1" applyFill="1" applyBorder="1" applyAlignment="1" applyProtection="1">
      <alignment horizontal="center" vertical="center"/>
    </xf>
    <xf numFmtId="167" fontId="17" fillId="4" borderId="1" xfId="2" applyFont="1" applyFill="1" applyBorder="1" applyAlignment="1" applyProtection="1">
      <alignment vertical="center"/>
    </xf>
    <xf numFmtId="167" fontId="34" fillId="4" borderId="1" xfId="2" applyFont="1" applyFill="1" applyBorder="1" applyAlignment="1" applyProtection="1">
      <alignment vertical="center"/>
    </xf>
    <xf numFmtId="0" fontId="20" fillId="0" borderId="0" xfId="0" applyFont="1" applyAlignment="1">
      <alignment vertical="center"/>
    </xf>
    <xf numFmtId="49" fontId="20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168" fontId="20" fillId="0" borderId="1" xfId="1" applyFont="1" applyBorder="1" applyAlignment="1" applyProtection="1">
      <alignment horizontal="center" vertical="center"/>
    </xf>
    <xf numFmtId="167" fontId="3" fillId="0" borderId="1" xfId="2" applyFont="1" applyBorder="1" applyAlignment="1" applyProtection="1">
      <alignment horizontal="right" vertical="center"/>
    </xf>
    <xf numFmtId="0" fontId="20" fillId="3" borderId="1" xfId="0" applyFont="1" applyFill="1" applyBorder="1" applyAlignment="1">
      <alignment horizontal="center" vertical="center"/>
    </xf>
    <xf numFmtId="168" fontId="20" fillId="3" borderId="1" xfId="1" applyFont="1" applyFill="1" applyBorder="1" applyAlignment="1" applyProtection="1">
      <alignment horizontal="center" vertical="center"/>
    </xf>
    <xf numFmtId="0" fontId="1" fillId="3" borderId="0" xfId="0" applyFont="1" applyFill="1"/>
    <xf numFmtId="0" fontId="19" fillId="0" borderId="1" xfId="0" applyFont="1" applyBorder="1" applyAlignment="1">
      <alignment horizontal="center" vertical="center"/>
    </xf>
    <xf numFmtId="168" fontId="19" fillId="0" borderId="1" xfId="1" applyFont="1" applyBorder="1" applyAlignment="1" applyProtection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35" fillId="0" borderId="1" xfId="0" applyFont="1" applyBorder="1" applyAlignment="1">
      <alignment horizontal="center" vertical="center" wrapText="1"/>
    </xf>
    <xf numFmtId="4" fontId="20" fillId="0" borderId="1" xfId="1" applyNumberFormat="1" applyFont="1" applyBorder="1" applyAlignment="1" applyProtection="1">
      <alignment horizontal="center" vertical="center"/>
    </xf>
    <xf numFmtId="0" fontId="19" fillId="0" borderId="1" xfId="0" applyFont="1" applyBorder="1" applyAlignment="1">
      <alignment vertical="center" wrapText="1"/>
    </xf>
    <xf numFmtId="0" fontId="1" fillId="5" borderId="0" xfId="0" applyFont="1" applyFill="1"/>
    <xf numFmtId="0" fontId="19" fillId="0" borderId="1" xfId="0" applyFont="1" applyBorder="1" applyAlignment="1">
      <alignment horizontal="justify" vertical="center"/>
    </xf>
    <xf numFmtId="0" fontId="1" fillId="5" borderId="12" xfId="0" applyFont="1" applyFill="1" applyBorder="1"/>
    <xf numFmtId="168" fontId="20" fillId="3" borderId="1" xfId="1" applyFont="1" applyFill="1" applyBorder="1" applyAlignment="1" applyProtection="1">
      <alignment vertical="center"/>
    </xf>
    <xf numFmtId="168" fontId="20" fillId="0" borderId="1" xfId="1" applyFont="1" applyBorder="1" applyAlignment="1" applyProtection="1">
      <alignment vertical="center"/>
    </xf>
    <xf numFmtId="0" fontId="36" fillId="3" borderId="0" xfId="16" applyNumberFormat="1" applyFont="1" applyFill="1" applyBorder="1" applyAlignment="1" applyProtection="1">
      <alignment horizontal="center" vertical="center" wrapText="1"/>
    </xf>
    <xf numFmtId="0" fontId="36" fillId="0" borderId="0" xfId="16" applyNumberFormat="1" applyFont="1" applyBorder="1" applyAlignment="1" applyProtection="1">
      <alignment horizontal="center" vertical="center" wrapText="1"/>
    </xf>
    <xf numFmtId="168" fontId="22" fillId="0" borderId="13" xfId="1" applyFont="1" applyBorder="1" applyAlignment="1" applyProtection="1">
      <alignment vertical="center"/>
    </xf>
    <xf numFmtId="4" fontId="36" fillId="3" borderId="0" xfId="16" applyNumberFormat="1" applyFont="1" applyFill="1" applyBorder="1" applyAlignment="1" applyProtection="1">
      <alignment horizontal="center" vertical="center" wrapText="1"/>
    </xf>
    <xf numFmtId="168" fontId="22" fillId="0" borderId="0" xfId="1" applyFont="1" applyBorder="1" applyAlignment="1" applyProtection="1">
      <alignment vertical="center"/>
    </xf>
    <xf numFmtId="0" fontId="37" fillId="7" borderId="0" xfId="16" applyNumberFormat="1" applyFont="1" applyFill="1" applyBorder="1" applyAlignment="1" applyProtection="1">
      <alignment horizontal="center" vertical="center" wrapText="1"/>
    </xf>
    <xf numFmtId="0" fontId="36" fillId="7" borderId="0" xfId="16" applyNumberFormat="1" applyFont="1" applyFill="1" applyBorder="1" applyAlignment="1" applyProtection="1">
      <alignment vertical="center" wrapText="1"/>
    </xf>
    <xf numFmtId="0" fontId="37" fillId="7" borderId="0" xfId="16" applyNumberFormat="1" applyFont="1" applyFill="1" applyBorder="1" applyAlignment="1" applyProtection="1">
      <alignment vertical="center" wrapText="1"/>
    </xf>
    <xf numFmtId="9" fontId="37" fillId="7" borderId="0" xfId="16" applyFont="1" applyFill="1" applyBorder="1" applyAlignment="1" applyProtection="1">
      <alignment vertical="center" wrapText="1"/>
    </xf>
    <xf numFmtId="4" fontId="37" fillId="7" borderId="0" xfId="16" applyNumberFormat="1" applyFont="1" applyFill="1" applyBorder="1" applyAlignment="1" applyProtection="1">
      <alignment horizontal="center" vertical="top" wrapText="1"/>
    </xf>
    <xf numFmtId="4" fontId="37" fillId="7" borderId="0" xfId="16" applyNumberFormat="1" applyFont="1" applyFill="1" applyBorder="1" applyAlignment="1" applyProtection="1">
      <alignment vertical="center" wrapText="1"/>
    </xf>
    <xf numFmtId="0" fontId="37" fillId="0" borderId="0" xfId="16" applyNumberFormat="1" applyFont="1" applyBorder="1" applyAlignment="1" applyProtection="1">
      <alignment horizontal="center" vertical="center" wrapText="1"/>
    </xf>
    <xf numFmtId="0" fontId="37" fillId="0" borderId="0" xfId="16" applyNumberFormat="1" applyFont="1" applyBorder="1" applyAlignment="1" applyProtection="1">
      <alignment horizontal="right" vertical="center" wrapText="1"/>
    </xf>
    <xf numFmtId="2" fontId="37" fillId="0" borderId="0" xfId="16" applyNumberFormat="1" applyFont="1" applyBorder="1" applyAlignment="1" applyProtection="1">
      <alignment vertical="center" wrapText="1"/>
    </xf>
    <xf numFmtId="4" fontId="37" fillId="0" borderId="0" xfId="16" applyNumberFormat="1" applyFont="1" applyBorder="1" applyAlignment="1" applyProtection="1">
      <alignment vertical="center" wrapText="1"/>
    </xf>
    <xf numFmtId="4" fontId="37" fillId="0" borderId="0" xfId="16" applyNumberFormat="1" applyFont="1" applyBorder="1" applyAlignment="1" applyProtection="1">
      <alignment horizontal="right" vertical="top" wrapText="1"/>
    </xf>
    <xf numFmtId="0" fontId="38" fillId="0" borderId="0" xfId="16" applyNumberFormat="1" applyFont="1" applyBorder="1" applyAlignment="1" applyProtection="1">
      <alignment vertical="center" wrapText="1"/>
    </xf>
    <xf numFmtId="168" fontId="1" fillId="0" borderId="0" xfId="1" applyFont="1" applyBorder="1" applyAlignment="1" applyProtection="1">
      <alignment vertical="center"/>
    </xf>
    <xf numFmtId="0" fontId="20" fillId="0" borderId="0" xfId="0" applyFont="1"/>
    <xf numFmtId="0" fontId="36" fillId="0" borderId="0" xfId="16" applyNumberFormat="1" applyFont="1" applyBorder="1" applyAlignment="1" applyProtection="1">
      <alignment horizontal="right" vertical="center" wrapText="1"/>
    </xf>
    <xf numFmtId="0" fontId="37" fillId="0" borderId="0" xfId="16" applyNumberFormat="1" applyFont="1" applyBorder="1" applyAlignment="1" applyProtection="1">
      <alignment vertical="center" wrapText="1"/>
    </xf>
    <xf numFmtId="9" fontId="37" fillId="0" borderId="0" xfId="16" applyFont="1" applyBorder="1" applyAlignment="1" applyProtection="1">
      <alignment vertical="center" wrapText="1"/>
    </xf>
    <xf numFmtId="4" fontId="37" fillId="0" borderId="0" xfId="16" applyNumberFormat="1" applyFont="1" applyBorder="1" applyAlignment="1" applyProtection="1">
      <alignment horizontal="center" vertical="top" wrapText="1"/>
    </xf>
    <xf numFmtId="4" fontId="36" fillId="0" borderId="0" xfId="16" applyNumberFormat="1" applyFont="1" applyBorder="1" applyAlignment="1" applyProtection="1">
      <alignment vertical="center" wrapText="1"/>
    </xf>
    <xf numFmtId="0" fontId="39" fillId="3" borderId="0" xfId="0" applyFont="1" applyFill="1" applyAlignment="1">
      <alignment horizontal="justify" vertical="top" wrapText="1"/>
    </xf>
    <xf numFmtId="0" fontId="19" fillId="3" borderId="0" xfId="0" applyFont="1" applyFill="1" applyAlignment="1">
      <alignment vertical="center"/>
    </xf>
    <xf numFmtId="168" fontId="19" fillId="3" borderId="0" xfId="1" applyFont="1" applyFill="1" applyBorder="1" applyAlignment="1" applyProtection="1">
      <alignment vertical="center"/>
    </xf>
    <xf numFmtId="167" fontId="40" fillId="3" borderId="0" xfId="2" applyFont="1" applyFill="1" applyBorder="1" applyAlignment="1" applyProtection="1">
      <alignment vertical="center"/>
    </xf>
    <xf numFmtId="2" fontId="27" fillId="3" borderId="0" xfId="0" applyNumberFormat="1" applyFont="1" applyFill="1" applyAlignment="1">
      <alignment vertical="center" wrapText="1"/>
    </xf>
    <xf numFmtId="0" fontId="41" fillId="0" borderId="2" xfId="0" applyFont="1" applyBorder="1" applyAlignment="1">
      <alignment horizontal="center" vertical="center" wrapText="1"/>
    </xf>
    <xf numFmtId="10" fontId="4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32" fillId="0" borderId="0" xfId="0" applyFont="1" applyAlignment="1">
      <alignment horizontal="center"/>
    </xf>
    <xf numFmtId="10" fontId="32" fillId="0" borderId="0" xfId="0" applyNumberFormat="1" applyFont="1" applyAlignment="1">
      <alignment horizontal="center"/>
    </xf>
    <xf numFmtId="0" fontId="47" fillId="0" borderId="22" xfId="4" applyFont="1" applyBorder="1" applyAlignment="1">
      <alignment horizontal="center" vertical="center"/>
    </xf>
    <xf numFmtId="0" fontId="47" fillId="0" borderId="23" xfId="4" applyFont="1" applyBorder="1" applyAlignment="1">
      <alignment vertical="center"/>
    </xf>
    <xf numFmtId="1" fontId="47" fillId="0" borderId="23" xfId="4" applyNumberFormat="1" applyFont="1" applyBorder="1" applyAlignment="1">
      <alignment horizontal="center" vertical="center"/>
    </xf>
    <xf numFmtId="1" fontId="47" fillId="0" borderId="24" xfId="4" applyNumberFormat="1" applyFont="1" applyBorder="1" applyAlignment="1">
      <alignment horizontal="center" vertical="center"/>
    </xf>
    <xf numFmtId="0" fontId="47" fillId="0" borderId="25" xfId="4" applyFont="1" applyBorder="1" applyAlignment="1">
      <alignment horizontal="center" vertical="center"/>
    </xf>
    <xf numFmtId="10" fontId="48" fillId="0" borderId="17" xfId="4" applyNumberFormat="1" applyFont="1" applyBorder="1" applyAlignment="1">
      <alignment horizontal="center" vertical="center" wrapText="1"/>
    </xf>
    <xf numFmtId="10" fontId="48" fillId="0" borderId="11" xfId="4" applyNumberFormat="1" applyFont="1" applyBorder="1" applyAlignment="1">
      <alignment horizontal="center" vertical="center" wrapText="1"/>
    </xf>
    <xf numFmtId="10" fontId="48" fillId="0" borderId="27" xfId="4" applyNumberFormat="1" applyFont="1" applyBorder="1" applyAlignment="1">
      <alignment horizontal="center" vertical="center" wrapText="1"/>
    </xf>
    <xf numFmtId="4" fontId="48" fillId="8" borderId="29" xfId="4" applyNumberFormat="1" applyFont="1" applyFill="1" applyBorder="1" applyAlignment="1">
      <alignment horizontal="center" vertical="center" wrapText="1"/>
    </xf>
    <xf numFmtId="10" fontId="48" fillId="3" borderId="17" xfId="4" applyNumberFormat="1" applyFont="1" applyFill="1" applyBorder="1" applyAlignment="1">
      <alignment horizontal="center" vertical="center" wrapText="1"/>
    </xf>
    <xf numFmtId="0" fontId="48" fillId="0" borderId="30" xfId="4" applyFont="1" applyBorder="1" applyAlignment="1">
      <alignment horizontal="center" vertical="center"/>
    </xf>
    <xf numFmtId="0" fontId="48" fillId="0" borderId="31" xfId="4" applyFont="1" applyBorder="1" applyAlignment="1">
      <alignment horizontal="left" vertical="center"/>
    </xf>
    <xf numFmtId="9" fontId="48" fillId="0" borderId="32" xfId="4" applyNumberFormat="1" applyFont="1" applyBorder="1" applyAlignment="1">
      <alignment horizontal="center" vertical="center" wrapText="1"/>
    </xf>
    <xf numFmtId="171" fontId="48" fillId="0" borderId="33" xfId="4" applyNumberFormat="1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10" fontId="27" fillId="0" borderId="0" xfId="0" applyNumberFormat="1" applyFont="1" applyAlignment="1">
      <alignment vertical="center" wrapText="1"/>
    </xf>
    <xf numFmtId="169" fontId="27" fillId="0" borderId="0" xfId="0" applyNumberFormat="1" applyFont="1" applyAlignment="1">
      <alignment vertical="center" wrapText="1"/>
    </xf>
    <xf numFmtId="4" fontId="27" fillId="0" borderId="0" xfId="0" applyNumberFormat="1" applyFont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11" fillId="0" borderId="0" xfId="0" applyFont="1"/>
    <xf numFmtId="0" fontId="4" fillId="0" borderId="0" xfId="0" applyFont="1"/>
    <xf numFmtId="0" fontId="1" fillId="0" borderId="0" xfId="9"/>
    <xf numFmtId="0" fontId="50" fillId="0" borderId="0" xfId="13" applyNumberFormat="1" applyFont="1" applyAlignment="1">
      <alignment horizontal="left" indent="15"/>
    </xf>
    <xf numFmtId="0" fontId="52" fillId="0" borderId="0" xfId="9" applyFont="1" applyAlignment="1">
      <alignment horizontal="left"/>
    </xf>
    <xf numFmtId="0" fontId="52" fillId="0" borderId="0" xfId="9" applyFont="1"/>
    <xf numFmtId="0" fontId="11" fillId="0" borderId="0" xfId="13" applyNumberFormat="1" applyFont="1" applyAlignment="1">
      <alignment horizontal="left" vertical="center"/>
    </xf>
    <xf numFmtId="0" fontId="0" fillId="0" borderId="0" xfId="13" applyNumberFormat="1" applyFont="1" applyAlignment="1">
      <alignment vertical="center"/>
    </xf>
    <xf numFmtId="0" fontId="36" fillId="0" borderId="0" xfId="13" applyNumberFormat="1" applyFont="1" applyAlignment="1">
      <alignment horizontal="left"/>
    </xf>
    <xf numFmtId="0" fontId="53" fillId="0" borderId="0" xfId="9" applyFont="1" applyAlignment="1">
      <alignment horizontal="left" vertical="center"/>
    </xf>
    <xf numFmtId="0" fontId="53" fillId="0" borderId="0" xfId="9" applyFont="1" applyAlignment="1">
      <alignment horizontal="center" vertical="center"/>
    </xf>
    <xf numFmtId="0" fontId="37" fillId="0" borderId="0" xfId="9" applyFont="1"/>
    <xf numFmtId="0" fontId="54" fillId="0" borderId="4" xfId="9" applyFont="1" applyBorder="1" applyAlignment="1">
      <alignment horizontal="center"/>
    </xf>
    <xf numFmtId="0" fontId="54" fillId="0" borderId="18" xfId="9" applyFont="1" applyBorder="1" applyAlignment="1">
      <alignment horizontal="center"/>
    </xf>
    <xf numFmtId="0" fontId="54" fillId="0" borderId="1" xfId="9" applyFont="1" applyBorder="1" applyAlignment="1">
      <alignment horizontal="center"/>
    </xf>
    <xf numFmtId="0" fontId="37" fillId="0" borderId="34" xfId="9" applyFont="1" applyBorder="1"/>
    <xf numFmtId="0" fontId="37" fillId="0" borderId="13" xfId="9" applyFont="1" applyBorder="1"/>
    <xf numFmtId="0" fontId="37" fillId="0" borderId="35" xfId="9" applyFont="1" applyBorder="1" applyAlignment="1">
      <alignment horizontal="center"/>
    </xf>
    <xf numFmtId="10" fontId="37" fillId="7" borderId="35" xfId="3" applyNumberFormat="1" applyFont="1" applyFill="1" applyBorder="1" applyProtection="1">
      <protection locked="0"/>
    </xf>
    <xf numFmtId="0" fontId="37" fillId="0" borderId="36" xfId="9" applyFont="1" applyBorder="1"/>
    <xf numFmtId="0" fontId="37" fillId="0" borderId="37" xfId="9" applyFont="1" applyBorder="1"/>
    <xf numFmtId="0" fontId="37" fillId="0" borderId="38" xfId="9" applyFont="1" applyBorder="1" applyAlignment="1">
      <alignment horizontal="center"/>
    </xf>
    <xf numFmtId="10" fontId="37" fillId="7" borderId="38" xfId="3" applyNumberFormat="1" applyFont="1" applyFill="1" applyBorder="1" applyProtection="1">
      <protection locked="0"/>
    </xf>
    <xf numFmtId="0" fontId="37" fillId="0" borderId="39" xfId="9" applyFont="1" applyBorder="1"/>
    <xf numFmtId="0" fontId="37" fillId="0" borderId="40" xfId="9" applyFont="1" applyBorder="1"/>
    <xf numFmtId="10" fontId="37" fillId="7" borderId="41" xfId="3" applyNumberFormat="1" applyFont="1" applyFill="1" applyBorder="1" applyProtection="1">
      <protection locked="0"/>
    </xf>
    <xf numFmtId="0" fontId="37" fillId="0" borderId="42" xfId="9" applyFont="1" applyBorder="1"/>
    <xf numFmtId="0" fontId="37" fillId="0" borderId="43" xfId="9" applyFont="1" applyBorder="1" applyAlignment="1">
      <alignment horizontal="center"/>
    </xf>
    <xf numFmtId="0" fontId="37" fillId="0" borderId="44" xfId="9" applyFont="1" applyBorder="1"/>
    <xf numFmtId="10" fontId="37" fillId="0" borderId="41" xfId="3" applyNumberFormat="1" applyFont="1" applyBorder="1" applyProtection="1">
      <protection locked="0"/>
    </xf>
    <xf numFmtId="10" fontId="37" fillId="0" borderId="38" xfId="3" applyNumberFormat="1" applyFont="1" applyBorder="1" applyProtection="1"/>
    <xf numFmtId="10" fontId="37" fillId="0" borderId="41" xfId="3" applyNumberFormat="1" applyFont="1" applyBorder="1" applyAlignment="1" applyProtection="1">
      <alignment horizontal="right"/>
    </xf>
    <xf numFmtId="0" fontId="36" fillId="0" borderId="4" xfId="0" applyFont="1" applyBorder="1"/>
    <xf numFmtId="0" fontId="36" fillId="0" borderId="18" xfId="0" applyFont="1" applyBorder="1"/>
    <xf numFmtId="10" fontId="47" fillId="0" borderId="1" xfId="3" applyNumberFormat="1" applyFont="1" applyBorder="1" applyProtection="1"/>
    <xf numFmtId="0" fontId="55" fillId="0" borderId="27" xfId="9" applyFont="1" applyBorder="1"/>
    <xf numFmtId="0" fontId="37" fillId="0" borderId="16" xfId="9" applyFont="1" applyBorder="1"/>
    <xf numFmtId="172" fontId="56" fillId="0" borderId="16" xfId="6" applyNumberFormat="1" applyFont="1" applyBorder="1" applyAlignment="1">
      <alignment horizontal="right"/>
    </xf>
    <xf numFmtId="173" fontId="57" fillId="0" borderId="17" xfId="6" applyNumberFormat="1" applyFont="1" applyBorder="1" applyAlignment="1">
      <alignment horizontal="center" vertical="center"/>
    </xf>
    <xf numFmtId="0" fontId="37" fillId="0" borderId="0" xfId="9" applyFont="1" applyAlignment="1">
      <alignment vertical="center" wrapText="1"/>
    </xf>
    <xf numFmtId="10" fontId="37" fillId="0" borderId="0" xfId="0" applyNumberFormat="1" applyFont="1" applyAlignment="1" applyProtection="1">
      <alignment horizontal="left" vertical="center" wrapText="1"/>
      <protection locked="0"/>
    </xf>
    <xf numFmtId="0" fontId="37" fillId="0" borderId="0" xfId="0" applyFont="1" applyAlignment="1">
      <alignment vertical="center" wrapText="1"/>
    </xf>
    <xf numFmtId="0" fontId="37" fillId="0" borderId="45" xfId="18" applyFont="1" applyBorder="1" applyProtection="1"/>
    <xf numFmtId="0" fontId="37" fillId="0" borderId="46" xfId="18" applyFont="1" applyBorder="1" applyAlignment="1" applyProtection="1">
      <alignment horizontal="left"/>
    </xf>
    <xf numFmtId="0" fontId="36" fillId="0" borderId="46" xfId="18" applyFont="1" applyBorder="1" applyAlignment="1" applyProtection="1">
      <alignment horizontal="left" vertical="center" wrapText="1"/>
    </xf>
    <xf numFmtId="0" fontId="36" fillId="0" borderId="46" xfId="18" applyFont="1" applyBorder="1" applyAlignment="1" applyProtection="1">
      <alignment vertical="center" wrapText="1"/>
    </xf>
    <xf numFmtId="0" fontId="36" fillId="0" borderId="47" xfId="18" applyFont="1" applyBorder="1" applyAlignment="1" applyProtection="1">
      <alignment vertical="center" wrapText="1"/>
    </xf>
    <xf numFmtId="0" fontId="60" fillId="0" borderId="49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0" fillId="0" borderId="50" xfId="0" applyFont="1" applyBorder="1" applyAlignment="1">
      <alignment horizontal="center" vertical="center"/>
    </xf>
    <xf numFmtId="166" fontId="27" fillId="3" borderId="51" xfId="12" applyFont="1" applyFill="1" applyBorder="1" applyAlignment="1" applyProtection="1">
      <alignment horizontal="center" vertical="center"/>
    </xf>
    <xf numFmtId="0" fontId="27" fillId="0" borderId="51" xfId="4" applyFont="1" applyBorder="1" applyAlignment="1">
      <alignment horizontal="center" vertical="center"/>
    </xf>
    <xf numFmtId="166" fontId="27" fillId="0" borderId="51" xfId="10" applyNumberFormat="1" applyFont="1" applyBorder="1" applyAlignment="1" applyProtection="1">
      <alignment horizontal="center" vertical="center"/>
    </xf>
    <xf numFmtId="0" fontId="9" fillId="0" borderId="51" xfId="4" applyFont="1" applyBorder="1" applyAlignment="1">
      <alignment horizontal="center" vertical="center" wrapText="1"/>
    </xf>
    <xf numFmtId="0" fontId="9" fillId="0" borderId="51" xfId="4" applyFont="1" applyBorder="1" applyAlignment="1">
      <alignment horizontal="center" vertical="center"/>
    </xf>
    <xf numFmtId="174" fontId="9" fillId="0" borderId="51" xfId="10" applyNumberFormat="1" applyFont="1" applyBorder="1" applyAlignment="1" applyProtection="1">
      <alignment horizontal="right" vertical="center" wrapText="1"/>
    </xf>
    <xf numFmtId="0" fontId="27" fillId="0" borderId="54" xfId="4" applyFont="1" applyBorder="1" applyAlignment="1">
      <alignment horizontal="center" vertical="center"/>
    </xf>
    <xf numFmtId="166" fontId="27" fillId="0" borderId="54" xfId="10" applyNumberFormat="1" applyFont="1" applyBorder="1" applyAlignment="1" applyProtection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3" borderId="51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/>
    </xf>
    <xf numFmtId="2" fontId="9" fillId="0" borderId="51" xfId="12" applyNumberFormat="1" applyFont="1" applyBorder="1" applyAlignment="1" applyProtection="1">
      <alignment horizontal="right" vertical="center"/>
    </xf>
    <xf numFmtId="166" fontId="9" fillId="0" borderId="51" xfId="12" applyFont="1" applyBorder="1" applyAlignment="1" applyProtection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 wrapText="1"/>
    </xf>
    <xf numFmtId="174" fontId="9" fillId="0" borderId="51" xfId="12" applyNumberFormat="1" applyFont="1" applyBorder="1" applyAlignment="1" applyProtection="1">
      <alignment horizontal="right" vertical="center"/>
    </xf>
    <xf numFmtId="175" fontId="9" fillId="0" borderId="51" xfId="12" applyNumberFormat="1" applyFont="1" applyBorder="1" applyAlignment="1" applyProtection="1">
      <alignment horizontal="right" vertical="center"/>
    </xf>
    <xf numFmtId="0" fontId="0" fillId="0" borderId="0" xfId="0" applyAlignment="1">
      <alignment horizontal="left"/>
    </xf>
    <xf numFmtId="176" fontId="9" fillId="0" borderId="51" xfId="10" applyNumberFormat="1" applyFont="1" applyBorder="1" applyAlignment="1" applyProtection="1">
      <alignment horizontal="right" vertical="center" wrapText="1"/>
    </xf>
    <xf numFmtId="0" fontId="11" fillId="3" borderId="57" xfId="0" applyFont="1" applyFill="1" applyBorder="1" applyAlignment="1">
      <alignment horizontal="center" vertical="center"/>
    </xf>
    <xf numFmtId="0" fontId="11" fillId="3" borderId="57" xfId="0" applyFont="1" applyFill="1" applyBorder="1" applyAlignment="1">
      <alignment horizontal="center" vertical="center" wrapText="1"/>
    </xf>
    <xf numFmtId="0" fontId="11" fillId="0" borderId="57" xfId="0" applyFont="1" applyBorder="1" applyAlignment="1">
      <alignment horizontal="left" vertical="center"/>
    </xf>
    <xf numFmtId="0" fontId="1" fillId="0" borderId="58" xfId="0" applyFont="1" applyBorder="1" applyAlignment="1">
      <alignment horizontal="left" vertical="top"/>
    </xf>
    <xf numFmtId="0" fontId="63" fillId="0" borderId="54" xfId="0" applyFont="1" applyBorder="1" applyAlignment="1">
      <alignment horizontal="left" vertical="top" wrapText="1"/>
    </xf>
    <xf numFmtId="4" fontId="11" fillId="0" borderId="54" xfId="0" applyNumberFormat="1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1" xfId="0" applyFont="1" applyBorder="1" applyAlignment="1">
      <alignment horizontal="justify" vertical="top" wrapText="1"/>
    </xf>
    <xf numFmtId="4" fontId="0" fillId="0" borderId="51" xfId="0" applyNumberFormat="1" applyBorder="1" applyAlignment="1">
      <alignment horizontal="center" vertical="center"/>
    </xf>
    <xf numFmtId="0" fontId="11" fillId="0" borderId="51" xfId="0" applyFont="1" applyBorder="1" applyAlignment="1">
      <alignment vertical="center"/>
    </xf>
    <xf numFmtId="0" fontId="1" fillId="0" borderId="51" xfId="0" applyFont="1" applyBorder="1" applyAlignment="1">
      <alignment horizontal="right" vertical="top" wrapText="1"/>
    </xf>
    <xf numFmtId="0" fontId="1" fillId="0" borderId="51" xfId="0" applyFont="1" applyBorder="1" applyAlignment="1">
      <alignment vertical="top" wrapText="1"/>
    </xf>
    <xf numFmtId="0" fontId="11" fillId="0" borderId="51" xfId="0" applyFont="1" applyBorder="1" applyAlignment="1">
      <alignment horizontal="right" vertical="top" wrapText="1"/>
    </xf>
    <xf numFmtId="0" fontId="1" fillId="0" borderId="51" xfId="0" applyFont="1" applyBorder="1" applyAlignment="1">
      <alignment horizontal="center" vertical="center" wrapText="1"/>
    </xf>
    <xf numFmtId="4" fontId="1" fillId="0" borderId="51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4" xfId="0" applyBorder="1"/>
    <xf numFmtId="0" fontId="66" fillId="0" borderId="61" xfId="0" applyFont="1" applyBorder="1"/>
    <xf numFmtId="0" fontId="66" fillId="0" borderId="62" xfId="0" applyFont="1" applyBorder="1" applyAlignment="1">
      <alignment horizontal="center"/>
    </xf>
    <xf numFmtId="0" fontId="9" fillId="0" borderId="0" xfId="0" applyFont="1"/>
    <xf numFmtId="0" fontId="40" fillId="13" borderId="26" xfId="0" applyFont="1" applyFill="1" applyBorder="1" applyAlignment="1">
      <alignment horizontal="center"/>
    </xf>
    <xf numFmtId="0" fontId="40" fillId="13" borderId="66" xfId="0" applyFont="1" applyFill="1" applyBorder="1" applyAlignment="1">
      <alignment horizontal="center"/>
    </xf>
    <xf numFmtId="167" fontId="27" fillId="0" borderId="0" xfId="0" applyNumberFormat="1" applyFont="1"/>
    <xf numFmtId="10" fontId="9" fillId="0" borderId="0" xfId="3" applyNumberFormat="1" applyFont="1" applyBorder="1" applyProtection="1"/>
    <xf numFmtId="0" fontId="40" fillId="0" borderId="61" xfId="0" applyFont="1" applyBorder="1"/>
    <xf numFmtId="0" fontId="40" fillId="0" borderId="62" xfId="0" applyFont="1" applyBorder="1" applyAlignment="1">
      <alignment horizontal="center"/>
    </xf>
    <xf numFmtId="10" fontId="9" fillId="0" borderId="0" xfId="0" applyNumberFormat="1" applyFont="1"/>
    <xf numFmtId="0" fontId="40" fillId="13" borderId="26" xfId="0" applyFont="1" applyFill="1" applyBorder="1"/>
    <xf numFmtId="10" fontId="40" fillId="13" borderId="66" xfId="16" applyNumberFormat="1" applyFont="1" applyFill="1" applyBorder="1" applyAlignment="1" applyProtection="1">
      <alignment horizontal="center"/>
    </xf>
    <xf numFmtId="2" fontId="40" fillId="0" borderId="62" xfId="0" applyNumberFormat="1" applyFont="1" applyBorder="1" applyAlignment="1">
      <alignment horizontal="center"/>
    </xf>
    <xf numFmtId="10" fontId="40" fillId="0" borderId="62" xfId="16" applyNumberFormat="1" applyFont="1" applyBorder="1" applyAlignment="1" applyProtection="1">
      <alignment horizontal="center"/>
    </xf>
    <xf numFmtId="0" fontId="20" fillId="0" borderId="61" xfId="0" applyFont="1" applyBorder="1" applyAlignment="1">
      <alignment horizontal="left"/>
    </xf>
    <xf numFmtId="0" fontId="20" fillId="3" borderId="61" xfId="0" applyFont="1" applyFill="1" applyBorder="1" applyAlignment="1">
      <alignment horizontal="left"/>
    </xf>
    <xf numFmtId="10" fontId="67" fillId="13" borderId="66" xfId="16" applyNumberFormat="1" applyFont="1" applyFill="1" applyBorder="1" applyAlignment="1" applyProtection="1">
      <alignment horizontal="center"/>
    </xf>
    <xf numFmtId="0" fontId="40" fillId="0" borderId="61" xfId="0" applyFont="1" applyBorder="1" applyAlignment="1">
      <alignment horizontal="center"/>
    </xf>
    <xf numFmtId="0" fontId="68" fillId="0" borderId="61" xfId="0" applyFont="1" applyBorder="1"/>
    <xf numFmtId="0" fontId="68" fillId="0" borderId="62" xfId="0" applyFont="1" applyBorder="1" applyAlignment="1">
      <alignment horizontal="center"/>
    </xf>
    <xf numFmtId="0" fontId="0" fillId="0" borderId="67" xfId="0" applyBorder="1"/>
    <xf numFmtId="0" fontId="69" fillId="0" borderId="0" xfId="0" applyFont="1" applyAlignment="1">
      <alignment vertical="center"/>
    </xf>
    <xf numFmtId="0" fontId="42" fillId="0" borderId="9" xfId="0" applyFont="1" applyBorder="1" applyAlignment="1">
      <alignment horizontal="right" vertical="center" wrapText="1"/>
    </xf>
    <xf numFmtId="0" fontId="42" fillId="0" borderId="68" xfId="0" applyFont="1" applyBorder="1" applyAlignment="1">
      <alignment horizontal="right" vertical="center" wrapText="1"/>
    </xf>
    <xf numFmtId="0" fontId="42" fillId="0" borderId="13" xfId="0" applyFont="1" applyBorder="1" applyAlignment="1">
      <alignment horizontal="left"/>
    </xf>
    <xf numFmtId="0" fontId="73" fillId="0" borderId="13" xfId="0" applyFont="1" applyBorder="1" applyAlignment="1">
      <alignment horizontal="left" vertical="center" wrapText="1"/>
    </xf>
    <xf numFmtId="0" fontId="73" fillId="0" borderId="69" xfId="0" applyFont="1" applyBorder="1" applyAlignment="1">
      <alignment horizontal="left" vertical="center" wrapText="1"/>
    </xf>
    <xf numFmtId="0" fontId="69" fillId="0" borderId="0" xfId="0" applyFont="1" applyAlignment="1">
      <alignment horizontal="center" vertical="center"/>
    </xf>
    <xf numFmtId="0" fontId="69" fillId="0" borderId="10" xfId="0" applyFont="1" applyBorder="1" applyAlignment="1">
      <alignment vertical="center"/>
    </xf>
    <xf numFmtId="0" fontId="73" fillId="0" borderId="9" xfId="0" applyFont="1" applyBorder="1" applyAlignment="1">
      <alignment vertical="center"/>
    </xf>
    <xf numFmtId="0" fontId="75" fillId="0" borderId="42" xfId="0" applyFont="1" applyBorder="1" applyAlignment="1">
      <alignment horizontal="center" vertical="center" wrapText="1"/>
    </xf>
    <xf numFmtId="0" fontId="75" fillId="0" borderId="68" xfId="0" applyFont="1" applyBorder="1" applyAlignment="1">
      <alignment vertical="center" wrapText="1"/>
    </xf>
    <xf numFmtId="0" fontId="75" fillId="0" borderId="12" xfId="0" applyFont="1" applyBorder="1" applyAlignment="1">
      <alignment horizontal="center" vertical="center" wrapText="1"/>
    </xf>
    <xf numFmtId="0" fontId="75" fillId="0" borderId="12" xfId="0" applyFont="1" applyBorder="1" applyAlignment="1">
      <alignment vertical="center" wrapText="1"/>
    </xf>
    <xf numFmtId="0" fontId="73" fillId="0" borderId="9" xfId="0" applyFont="1" applyBorder="1" applyAlignment="1">
      <alignment horizontal="center" vertical="center"/>
    </xf>
    <xf numFmtId="49" fontId="73" fillId="0" borderId="12" xfId="0" applyNumberFormat="1" applyFont="1" applyBorder="1" applyAlignment="1">
      <alignment horizontal="right" vertical="center" wrapText="1"/>
    </xf>
    <xf numFmtId="0" fontId="73" fillId="0" borderId="12" xfId="0" applyFont="1" applyBorder="1" applyAlignment="1">
      <alignment horizontal="center" vertical="center" wrapText="1"/>
    </xf>
    <xf numFmtId="0" fontId="73" fillId="0" borderId="70" xfId="0" applyFont="1" applyBorder="1" applyAlignment="1">
      <alignment vertical="center"/>
    </xf>
    <xf numFmtId="0" fontId="69" fillId="0" borderId="40" xfId="0" applyFont="1" applyBorder="1" applyAlignment="1">
      <alignment vertical="center"/>
    </xf>
    <xf numFmtId="0" fontId="69" fillId="0" borderId="72" xfId="0" applyFont="1" applyBorder="1" applyAlignment="1">
      <alignment vertical="center"/>
    </xf>
    <xf numFmtId="0" fontId="76" fillId="0" borderId="68" xfId="0" applyFont="1" applyBorder="1" applyAlignment="1">
      <alignment vertical="center"/>
    </xf>
    <xf numFmtId="0" fontId="69" fillId="0" borderId="13" xfId="0" applyFont="1" applyBorder="1" applyAlignment="1">
      <alignment vertical="center"/>
    </xf>
    <xf numFmtId="0" fontId="69" fillId="0" borderId="69" xfId="0" applyFont="1" applyBorder="1" applyAlignment="1">
      <alignment vertical="center"/>
    </xf>
    <xf numFmtId="0" fontId="42" fillId="0" borderId="0" xfId="0" applyFont="1" applyAlignment="1">
      <alignment horizontal="right" vertical="center"/>
    </xf>
    <xf numFmtId="0" fontId="42" fillId="0" borderId="10" xfId="0" applyFont="1" applyBorder="1" applyAlignment="1">
      <alignment horizontal="right" vertical="center"/>
    </xf>
    <xf numFmtId="0" fontId="81" fillId="0" borderId="0" xfId="0" applyFont="1" applyAlignment="1">
      <alignment horizontal="center" vertical="top"/>
    </xf>
    <xf numFmtId="0" fontId="85" fillId="0" borderId="4" xfId="0" applyFont="1" applyBorder="1" applyAlignment="1">
      <alignment vertical="top" wrapText="1"/>
    </xf>
    <xf numFmtId="169" fontId="86" fillId="0" borderId="1" xfId="0" applyNumberFormat="1" applyFont="1" applyBorder="1" applyAlignment="1">
      <alignment horizontal="left" vertical="center" wrapText="1"/>
    </xf>
    <xf numFmtId="0" fontId="90" fillId="0" borderId="0" xfId="0" applyFont="1"/>
    <xf numFmtId="0" fontId="92" fillId="0" borderId="0" xfId="0" applyFont="1" applyAlignment="1">
      <alignment horizontal="center"/>
    </xf>
    <xf numFmtId="0" fontId="93" fillId="0" borderId="0" xfId="9" applyFont="1" applyAlignment="1">
      <alignment horizontal="left" vertical="center" wrapText="1"/>
    </xf>
    <xf numFmtId="0" fontId="94" fillId="0" borderId="0" xfId="0" applyFont="1" applyAlignment="1">
      <alignment horizontal="left" vertical="center"/>
    </xf>
    <xf numFmtId="0" fontId="94" fillId="0" borderId="0" xfId="0" applyFont="1" applyAlignment="1">
      <alignment horizontal="center" vertical="center"/>
    </xf>
    <xf numFmtId="167" fontId="4" fillId="0" borderId="0" xfId="2"/>
    <xf numFmtId="167" fontId="4" fillId="0" borderId="51" xfId="2" applyBorder="1"/>
    <xf numFmtId="167" fontId="4" fillId="0" borderId="51" xfId="2" applyBorder="1" applyProtection="1"/>
    <xf numFmtId="167" fontId="4" fillId="0" borderId="54" xfId="2" applyBorder="1" applyAlignment="1">
      <alignment horizontal="center" vertical="center"/>
    </xf>
    <xf numFmtId="167" fontId="4" fillId="0" borderId="0" xfId="2" applyAlignment="1">
      <alignment horizontal="center" vertical="center"/>
    </xf>
    <xf numFmtId="167" fontId="4" fillId="0" borderId="51" xfId="2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49" fontId="6" fillId="0" borderId="51" xfId="0" applyNumberFormat="1" applyFont="1" applyBorder="1" applyAlignment="1">
      <alignment vertical="center"/>
    </xf>
    <xf numFmtId="0" fontId="0" fillId="0" borderId="51" xfId="0" applyBorder="1" applyAlignment="1">
      <alignment horizontal="right" vertical="top" wrapText="1"/>
    </xf>
    <xf numFmtId="0" fontId="20" fillId="0" borderId="51" xfId="0" applyFont="1" applyBorder="1" applyAlignment="1">
      <alignment horizontal="center" vertical="center"/>
    </xf>
    <xf numFmtId="4" fontId="20" fillId="0" borderId="51" xfId="0" applyNumberFormat="1" applyFont="1" applyBorder="1" applyAlignment="1">
      <alignment horizontal="center" vertical="center"/>
    </xf>
    <xf numFmtId="4" fontId="20" fillId="0" borderId="51" xfId="0" applyNumberFormat="1" applyFont="1" applyBorder="1" applyAlignment="1">
      <alignment horizontal="center" vertical="center" wrapText="1"/>
    </xf>
    <xf numFmtId="4" fontId="20" fillId="0" borderId="51" xfId="0" applyNumberFormat="1" applyFont="1" applyBorder="1" applyAlignment="1">
      <alignment horizontal="center" vertical="top" wrapText="1"/>
    </xf>
    <xf numFmtId="4" fontId="95" fillId="0" borderId="51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166" fontId="27" fillId="17" borderId="51" xfId="12" applyFont="1" applyFill="1" applyBorder="1" applyAlignment="1" applyProtection="1">
      <alignment horizontal="center" vertical="center"/>
    </xf>
    <xf numFmtId="167" fontId="28" fillId="18" borderId="51" xfId="2" applyFont="1" applyFill="1" applyBorder="1" applyProtection="1"/>
    <xf numFmtId="167" fontId="4" fillId="0" borderId="51" xfId="2" applyBorder="1" applyAlignment="1" applyProtection="1">
      <alignment vertical="center"/>
    </xf>
    <xf numFmtId="167" fontId="4" fillId="0" borderId="51" xfId="2" applyBorder="1" applyAlignment="1">
      <alignment vertical="center"/>
    </xf>
    <xf numFmtId="2" fontId="19" fillId="3" borderId="1" xfId="0" applyNumberFormat="1" applyFont="1" applyFill="1" applyBorder="1" applyAlignment="1">
      <alignment horizontal="left" vertical="center" wrapText="1"/>
    </xf>
    <xf numFmtId="0" fontId="18" fillId="0" borderId="51" xfId="0" applyFont="1" applyBorder="1" applyAlignment="1">
      <alignment horizontal="center" vertical="center"/>
    </xf>
    <xf numFmtId="0" fontId="21" fillId="0" borderId="51" xfId="0" applyFont="1" applyBorder="1" applyAlignment="1">
      <alignment horizontal="justify" vertical="top" wrapText="1"/>
    </xf>
    <xf numFmtId="4" fontId="16" fillId="0" borderId="51" xfId="0" applyNumberFormat="1" applyFont="1" applyBorder="1" applyAlignment="1">
      <alignment horizontal="center" vertical="center" wrapText="1"/>
    </xf>
    <xf numFmtId="0" fontId="0" fillId="0" borderId="51" xfId="0" applyBorder="1" applyAlignment="1">
      <alignment horizontal="right" vertical="center" wrapText="1"/>
    </xf>
    <xf numFmtId="0" fontId="20" fillId="0" borderId="51" xfId="0" applyFont="1" applyBorder="1" applyAlignment="1">
      <alignment horizontal="center" vertical="center" wrapText="1"/>
    </xf>
    <xf numFmtId="168" fontId="20" fillId="0" borderId="51" xfId="1" applyFont="1" applyBorder="1" applyAlignment="1" applyProtection="1">
      <alignment horizontal="center" vertical="center"/>
    </xf>
    <xf numFmtId="167" fontId="3" fillId="0" borderId="51" xfId="2" applyFont="1" applyBorder="1" applyAlignment="1" applyProtection="1">
      <alignment horizontal="right" vertical="center"/>
    </xf>
    <xf numFmtId="0" fontId="0" fillId="0" borderId="51" xfId="0" applyBorder="1" applyAlignment="1">
      <alignment horizontal="center" vertical="center"/>
    </xf>
    <xf numFmtId="0" fontId="4" fillId="0" borderId="51" xfId="0" applyFont="1" applyBorder="1" applyAlignment="1">
      <alignment wrapText="1"/>
    </xf>
    <xf numFmtId="168" fontId="20" fillId="3" borderId="51" xfId="1" applyFont="1" applyFill="1" applyBorder="1" applyAlignment="1" applyProtection="1">
      <alignment horizontal="center" vertical="center"/>
    </xf>
    <xf numFmtId="10" fontId="46" fillId="0" borderId="16" xfId="3" applyNumberFormat="1" applyFont="1" applyBorder="1" applyAlignment="1" applyProtection="1">
      <alignment horizontal="center" vertical="center"/>
    </xf>
    <xf numFmtId="0" fontId="98" fillId="9" borderId="16" xfId="0" applyFont="1" applyFill="1" applyBorder="1" applyAlignment="1">
      <alignment horizontal="center" vertical="center" wrapText="1"/>
    </xf>
    <xf numFmtId="0" fontId="90" fillId="0" borderId="51" xfId="0" applyFont="1" applyBorder="1"/>
    <xf numFmtId="2" fontId="90" fillId="0" borderId="51" xfId="0" applyNumberFormat="1" applyFont="1" applyBorder="1"/>
    <xf numFmtId="0" fontId="90" fillId="0" borderId="51" xfId="0" applyFont="1" applyBorder="1" applyAlignment="1">
      <alignment vertical="center"/>
    </xf>
    <xf numFmtId="0" fontId="90" fillId="0" borderId="1" xfId="0" applyFont="1" applyBorder="1" applyAlignment="1">
      <alignment vertical="center"/>
    </xf>
    <xf numFmtId="167" fontId="97" fillId="10" borderId="0" xfId="2" applyFont="1" applyFill="1" applyBorder="1" applyAlignment="1" applyProtection="1">
      <alignment vertical="center"/>
    </xf>
    <xf numFmtId="10" fontId="100" fillId="0" borderId="16" xfId="3" applyNumberFormat="1" applyFont="1" applyBorder="1" applyAlignment="1" applyProtection="1">
      <alignment horizontal="center" vertical="center"/>
    </xf>
    <xf numFmtId="0" fontId="78" fillId="0" borderId="0" xfId="0" applyFont="1"/>
    <xf numFmtId="0" fontId="101" fillId="0" borderId="0" xfId="0" applyFont="1" applyAlignment="1">
      <alignment horizontal="left" vertical="center"/>
    </xf>
    <xf numFmtId="10" fontId="101" fillId="0" borderId="0" xfId="3" applyNumberFormat="1" applyFont="1" applyBorder="1" applyAlignment="1" applyProtection="1">
      <alignment horizontal="center" vertical="center"/>
    </xf>
    <xf numFmtId="0" fontId="78" fillId="0" borderId="0" xfId="0" applyFont="1" applyAlignment="1">
      <alignment horizontal="center" vertical="center"/>
    </xf>
    <xf numFmtId="0" fontId="103" fillId="0" borderId="0" xfId="0" applyFont="1" applyAlignment="1">
      <alignment vertical="center" wrapText="1"/>
    </xf>
    <xf numFmtId="167" fontId="101" fillId="0" borderId="0" xfId="2" applyFont="1" applyBorder="1" applyProtection="1"/>
    <xf numFmtId="0" fontId="104" fillId="0" borderId="0" xfId="0" applyFont="1" applyAlignment="1">
      <alignment vertical="center" wrapText="1"/>
    </xf>
    <xf numFmtId="0" fontId="78" fillId="0" borderId="6" xfId="0" applyFont="1" applyBorder="1"/>
    <xf numFmtId="0" fontId="103" fillId="3" borderId="0" xfId="0" applyFont="1" applyFill="1" applyAlignment="1">
      <alignment vertical="center"/>
    </xf>
    <xf numFmtId="0" fontId="34" fillId="0" borderId="0" xfId="0" applyFont="1"/>
    <xf numFmtId="4" fontId="103" fillId="0" borderId="0" xfId="0" applyNumberFormat="1" applyFont="1" applyAlignment="1">
      <alignment vertical="center"/>
    </xf>
    <xf numFmtId="0" fontId="101" fillId="0" borderId="0" xfId="0" applyFont="1"/>
    <xf numFmtId="0" fontId="31" fillId="0" borderId="49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8" fillId="0" borderId="4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1" fillId="0" borderId="55" xfId="0" applyFont="1" applyBorder="1" applyAlignment="1">
      <alignment horizontal="left" vertical="center"/>
    </xf>
    <xf numFmtId="0" fontId="11" fillId="0" borderId="52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9" fillId="3" borderId="0" xfId="0" applyFont="1" applyFill="1" applyAlignment="1">
      <alignment horizontal="center" vertical="center"/>
    </xf>
    <xf numFmtId="0" fontId="30" fillId="2" borderId="0" xfId="16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168" fontId="22" fillId="0" borderId="6" xfId="1" applyFont="1" applyBorder="1" applyAlignment="1" applyProtection="1">
      <alignment horizontal="center" vertical="center"/>
    </xf>
    <xf numFmtId="0" fontId="31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82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justify" vertical="center" wrapText="1"/>
    </xf>
    <xf numFmtId="167" fontId="17" fillId="4" borderId="1" xfId="2" applyFont="1" applyFill="1" applyBorder="1" applyAlignment="1" applyProtection="1">
      <alignment horizontal="left" vertical="center"/>
    </xf>
    <xf numFmtId="167" fontId="17" fillId="6" borderId="1" xfId="2" applyFont="1" applyFill="1" applyBorder="1" applyAlignment="1" applyProtection="1">
      <alignment horizontal="center" vertical="center" wrapText="1"/>
    </xf>
    <xf numFmtId="167" fontId="17" fillId="6" borderId="1" xfId="2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wrapText="1"/>
    </xf>
    <xf numFmtId="168" fontId="1" fillId="0" borderId="0" xfId="1" applyFont="1" applyBorder="1" applyAlignment="1" applyProtection="1">
      <alignment horizontal="center" vertical="center"/>
    </xf>
    <xf numFmtId="0" fontId="36" fillId="3" borderId="0" xfId="16" applyNumberFormat="1" applyFont="1" applyFill="1" applyBorder="1" applyAlignment="1" applyProtection="1">
      <alignment horizontal="center" vertical="center" wrapText="1"/>
    </xf>
    <xf numFmtId="9" fontId="36" fillId="3" borderId="0" xfId="16" applyFont="1" applyFill="1" applyBorder="1" applyAlignment="1" applyProtection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168" fontId="22" fillId="0" borderId="0" xfId="1" applyFont="1" applyBorder="1" applyAlignment="1" applyProtection="1">
      <alignment horizontal="center" vertical="center"/>
    </xf>
    <xf numFmtId="0" fontId="103" fillId="3" borderId="0" xfId="0" applyFont="1" applyFill="1" applyAlignment="1">
      <alignment horizontal="center" vertical="center"/>
    </xf>
    <xf numFmtId="4" fontId="105" fillId="0" borderId="19" xfId="0" applyNumberFormat="1" applyFont="1" applyBorder="1" applyAlignment="1">
      <alignment horizontal="center" vertical="center"/>
    </xf>
    <xf numFmtId="4" fontId="103" fillId="0" borderId="0" xfId="0" applyNumberFormat="1" applyFont="1" applyAlignment="1">
      <alignment horizontal="center" vertical="center"/>
    </xf>
    <xf numFmtId="0" fontId="96" fillId="10" borderId="16" xfId="0" applyFont="1" applyFill="1" applyBorder="1" applyAlignment="1">
      <alignment horizontal="center" vertical="center" wrapText="1"/>
    </xf>
    <xf numFmtId="0" fontId="102" fillId="0" borderId="0" xfId="0" applyFont="1" applyAlignment="1">
      <alignment horizontal="left" vertical="center" wrapText="1"/>
    </xf>
    <xf numFmtId="0" fontId="104" fillId="0" borderId="6" xfId="0" applyFont="1" applyBorder="1" applyAlignment="1">
      <alignment horizontal="center" vertical="center" wrapText="1"/>
    </xf>
    <xf numFmtId="0" fontId="105" fillId="3" borderId="19" xfId="0" applyFont="1" applyFill="1" applyBorder="1" applyAlignment="1">
      <alignment horizontal="center" vertical="center"/>
    </xf>
    <xf numFmtId="0" fontId="83" fillId="0" borderId="0" xfId="0" applyFont="1" applyAlignment="1">
      <alignment horizontal="center"/>
    </xf>
    <xf numFmtId="0" fontId="83" fillId="0" borderId="0" xfId="0" applyFont="1" applyAlignment="1">
      <alignment horizontal="center" vertical="top"/>
    </xf>
    <xf numFmtId="0" fontId="83" fillId="0" borderId="14" xfId="0" applyFont="1" applyBorder="1" applyAlignment="1">
      <alignment horizontal="center" vertical="center"/>
    </xf>
    <xf numFmtId="0" fontId="84" fillId="0" borderId="1" xfId="0" applyFont="1" applyBorder="1"/>
    <xf numFmtId="0" fontId="84" fillId="0" borderId="15" xfId="0" applyFont="1" applyBorder="1"/>
    <xf numFmtId="0" fontId="86" fillId="0" borderId="1" xfId="0" applyFont="1" applyBorder="1" applyAlignment="1">
      <alignment horizontal="left" vertical="center" wrapText="1"/>
    </xf>
    <xf numFmtId="0" fontId="85" fillId="0" borderId="1" xfId="0" applyFont="1" applyBorder="1" applyAlignment="1">
      <alignment horizontal="left" vertical="top" wrapText="1"/>
    </xf>
    <xf numFmtId="0" fontId="85" fillId="0" borderId="1" xfId="0" applyFont="1" applyBorder="1" applyAlignment="1">
      <alignment horizontal="left" vertical="center" wrapText="1"/>
    </xf>
    <xf numFmtId="169" fontId="87" fillId="0" borderId="1" xfId="0" applyNumberFormat="1" applyFont="1" applyBorder="1" applyAlignment="1">
      <alignment horizontal="left" vertical="center" wrapText="1"/>
    </xf>
    <xf numFmtId="0" fontId="78" fillId="0" borderId="1" xfId="0" applyFont="1" applyBorder="1"/>
    <xf numFmtId="0" fontId="79" fillId="0" borderId="4" xfId="0" applyFont="1" applyBorder="1" applyAlignment="1">
      <alignment horizontal="left" vertical="top" wrapText="1"/>
    </xf>
    <xf numFmtId="0" fontId="79" fillId="0" borderId="15" xfId="0" applyFont="1" applyBorder="1" applyAlignment="1">
      <alignment horizontal="left" vertical="top" wrapText="1"/>
    </xf>
    <xf numFmtId="0" fontId="80" fillId="0" borderId="11" xfId="0" applyFont="1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167" fontId="42" fillId="0" borderId="2" xfId="2" applyFont="1" applyBorder="1" applyAlignment="1" applyProtection="1">
      <alignment horizontal="left" vertical="center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170" fontId="42" fillId="0" borderId="1" xfId="0" applyNumberFormat="1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32" fillId="0" borderId="20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left" vertical="center" wrapText="1"/>
    </xf>
    <xf numFmtId="0" fontId="48" fillId="0" borderId="26" xfId="4" applyFont="1" applyBorder="1" applyAlignment="1">
      <alignment horizontal="center" vertical="center"/>
    </xf>
    <xf numFmtId="166" fontId="48" fillId="0" borderId="1" xfId="4" applyNumberFormat="1" applyFont="1" applyBorder="1" applyAlignment="1">
      <alignment horizontal="left" vertical="center" wrapText="1"/>
    </xf>
    <xf numFmtId="10" fontId="48" fillId="0" borderId="1" xfId="4" applyNumberFormat="1" applyFont="1" applyBorder="1" applyAlignment="1">
      <alignment horizontal="center" vertical="center" wrapText="1"/>
    </xf>
    <xf numFmtId="171" fontId="48" fillId="0" borderId="28" xfId="4" applyNumberFormat="1" applyFont="1" applyBorder="1" applyAlignment="1">
      <alignment horizontal="center" vertical="center"/>
    </xf>
    <xf numFmtId="0" fontId="48" fillId="0" borderId="1" xfId="4" applyFont="1" applyBorder="1" applyAlignment="1">
      <alignment horizontal="left" vertical="center" wrapText="1"/>
    </xf>
    <xf numFmtId="9" fontId="48" fillId="0" borderId="32" xfId="4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9" fillId="0" borderId="0" xfId="13" applyNumberFormat="1" applyFont="1" applyAlignment="1">
      <alignment horizontal="center"/>
    </xf>
    <xf numFmtId="0" fontId="51" fillId="0" borderId="0" xfId="13" applyNumberFormat="1" applyFont="1" applyAlignment="1">
      <alignment horizontal="center" vertical="top" wrapText="1"/>
    </xf>
    <xf numFmtId="0" fontId="33" fillId="0" borderId="1" xfId="13" applyNumberFormat="1" applyFont="1" applyBorder="1" applyAlignment="1">
      <alignment horizontal="justify" vertical="center" wrapText="1"/>
    </xf>
    <xf numFmtId="0" fontId="51" fillId="0" borderId="1" xfId="13" applyNumberFormat="1" applyFont="1" applyBorder="1" applyAlignment="1">
      <alignment horizontal="left" vertical="center" wrapText="1"/>
    </xf>
    <xf numFmtId="0" fontId="49" fillId="11" borderId="1" xfId="13" applyNumberFormat="1" applyFont="1" applyFill="1" applyBorder="1" applyAlignment="1">
      <alignment horizontal="center" vertical="center" wrapText="1"/>
    </xf>
    <xf numFmtId="0" fontId="36" fillId="12" borderId="1" xfId="9" applyFont="1" applyFill="1" applyBorder="1" applyAlignment="1">
      <alignment horizontal="center" vertical="center"/>
    </xf>
    <xf numFmtId="0" fontId="37" fillId="0" borderId="43" xfId="9" applyFont="1" applyBorder="1" applyAlignment="1">
      <alignment horizontal="right"/>
    </xf>
    <xf numFmtId="0" fontId="37" fillId="0" borderId="2" xfId="9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justify" vertical="center" wrapText="1"/>
    </xf>
    <xf numFmtId="165" fontId="58" fillId="0" borderId="0" xfId="11" applyFont="1" applyBorder="1" applyAlignment="1" applyProtection="1">
      <alignment horizontal="center" vertical="center"/>
    </xf>
    <xf numFmtId="0" fontId="28" fillId="0" borderId="0" xfId="17" applyNumberFormat="1" applyFont="1" applyAlignment="1">
      <alignment horizontal="center"/>
    </xf>
    <xf numFmtId="0" fontId="4" fillId="0" borderId="0" xfId="17" applyNumberFormat="1" applyFont="1" applyAlignment="1">
      <alignment horizontal="center"/>
    </xf>
    <xf numFmtId="0" fontId="89" fillId="0" borderId="48" xfId="0" applyFont="1" applyBorder="1" applyAlignment="1">
      <alignment horizontal="center" vertical="center"/>
    </xf>
    <xf numFmtId="0" fontId="49" fillId="0" borderId="48" xfId="0" applyFont="1" applyBorder="1" applyAlignment="1">
      <alignment horizontal="center" vertical="center"/>
    </xf>
    <xf numFmtId="0" fontId="49" fillId="0" borderId="48" xfId="18" applyFont="1" applyBorder="1" applyAlignment="1" applyProtection="1">
      <alignment horizontal="center" vertical="center" wrapText="1"/>
    </xf>
    <xf numFmtId="2" fontId="27" fillId="16" borderId="51" xfId="0" applyNumberFormat="1" applyFont="1" applyFill="1" applyBorder="1" applyAlignment="1">
      <alignment horizontal="left" vertical="center" wrapText="1"/>
    </xf>
    <xf numFmtId="0" fontId="11" fillId="0" borderId="51" xfId="4" applyFont="1" applyBorder="1" applyAlignment="1">
      <alignment horizontal="center" vertical="center"/>
    </xf>
    <xf numFmtId="0" fontId="11" fillId="14" borderId="55" xfId="0" applyFont="1" applyFill="1" applyBorder="1" applyAlignment="1">
      <alignment horizontal="left" vertical="center"/>
    </xf>
    <xf numFmtId="0" fontId="11" fillId="14" borderId="52" xfId="0" applyFont="1" applyFill="1" applyBorder="1" applyAlignment="1">
      <alignment horizontal="left" vertical="center"/>
    </xf>
    <xf numFmtId="0" fontId="9" fillId="3" borderId="51" xfId="4" applyFont="1" applyFill="1" applyBorder="1" applyAlignment="1">
      <alignment horizontal="left" vertical="center" wrapText="1"/>
    </xf>
    <xf numFmtId="0" fontId="1" fillId="0" borderId="0" xfId="4" applyAlignment="1">
      <alignment horizontal="left" vertical="center"/>
    </xf>
    <xf numFmtId="0" fontId="9" fillId="0" borderId="51" xfId="4" applyFont="1" applyBorder="1" applyAlignment="1">
      <alignment horizontal="left" vertical="center" wrapText="1"/>
    </xf>
    <xf numFmtId="167" fontId="28" fillId="18" borderId="51" xfId="2" applyFont="1" applyFill="1" applyBorder="1" applyAlignment="1" applyProtection="1">
      <alignment horizontal="right"/>
    </xf>
    <xf numFmtId="0" fontId="28" fillId="0" borderId="52" xfId="0" applyFont="1" applyBorder="1" applyAlignment="1">
      <alignment horizontal="center"/>
    </xf>
    <xf numFmtId="0" fontId="61" fillId="0" borderId="53" xfId="4" applyFont="1" applyBorder="1" applyAlignment="1">
      <alignment horizontal="center" vertical="center"/>
    </xf>
    <xf numFmtId="0" fontId="11" fillId="3" borderId="51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left" vertical="center"/>
    </xf>
    <xf numFmtId="0" fontId="9" fillId="3" borderId="51" xfId="0" applyFont="1" applyFill="1" applyBorder="1" applyAlignment="1">
      <alignment horizontal="left" vertical="center"/>
    </xf>
    <xf numFmtId="166" fontId="27" fillId="3" borderId="51" xfId="12" applyFont="1" applyFill="1" applyBorder="1" applyAlignment="1" applyProtection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9" fillId="0" borderId="0" xfId="4" applyFont="1" applyAlignment="1">
      <alignment horizontal="left" vertical="center" wrapText="1"/>
    </xf>
    <xf numFmtId="0" fontId="9" fillId="0" borderId="51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4" fillId="0" borderId="0" xfId="0" applyFont="1" applyAlignment="1">
      <alignment horizontal="left" vertical="center"/>
    </xf>
    <xf numFmtId="0" fontId="91" fillId="0" borderId="0" xfId="0" applyFont="1" applyAlignment="1">
      <alignment horizontal="center"/>
    </xf>
    <xf numFmtId="0" fontId="92" fillId="0" borderId="0" xfId="0" applyFont="1" applyAlignment="1">
      <alignment horizontal="center"/>
    </xf>
    <xf numFmtId="0" fontId="94" fillId="0" borderId="0" xfId="0" applyFont="1" applyAlignment="1">
      <alignment horizontal="center" vertical="center"/>
    </xf>
    <xf numFmtId="0" fontId="62" fillId="15" borderId="56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/>
    </xf>
    <xf numFmtId="0" fontId="27" fillId="0" borderId="63" xfId="0" applyFont="1" applyBorder="1" applyAlignment="1">
      <alignment vertical="top"/>
    </xf>
    <xf numFmtId="0" fontId="64" fillId="0" borderId="6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wrapText="1"/>
    </xf>
    <xf numFmtId="0" fontId="27" fillId="0" borderId="21" xfId="0" applyFont="1" applyBorder="1" applyAlignment="1">
      <alignment horizontal="justify" vertical="top" wrapText="1"/>
    </xf>
    <xf numFmtId="0" fontId="65" fillId="0" borderId="65" xfId="0" applyFont="1" applyBorder="1" applyAlignment="1">
      <alignment horizontal="center"/>
    </xf>
    <xf numFmtId="0" fontId="21" fillId="0" borderId="63" xfId="0" applyFont="1" applyBorder="1" applyAlignment="1">
      <alignment horizontal="center"/>
    </xf>
    <xf numFmtId="0" fontId="70" fillId="0" borderId="7" xfId="0" applyFont="1" applyBorder="1"/>
    <xf numFmtId="0" fontId="71" fillId="0" borderId="8" xfId="0" applyFont="1" applyBorder="1" applyAlignment="1">
      <alignment horizontal="center" vertical="center"/>
    </xf>
    <xf numFmtId="0" fontId="72" fillId="0" borderId="8" xfId="0" applyFont="1" applyBorder="1" applyAlignment="1">
      <alignment horizontal="center" vertical="center" wrapText="1"/>
    </xf>
    <xf numFmtId="0" fontId="70" fillId="0" borderId="8" xfId="0" applyFont="1" applyBorder="1"/>
    <xf numFmtId="0" fontId="42" fillId="0" borderId="10" xfId="0" applyFont="1" applyBorder="1" applyAlignment="1">
      <alignment horizontal="justify"/>
    </xf>
    <xf numFmtId="0" fontId="42" fillId="0" borderId="10" xfId="0" applyFont="1" applyBorder="1" applyAlignment="1">
      <alignment horizontal="left" vertical="center" wrapText="1"/>
    </xf>
    <xf numFmtId="0" fontId="70" fillId="0" borderId="70" xfId="0" applyFont="1" applyBorder="1"/>
    <xf numFmtId="0" fontId="74" fillId="0" borderId="8" xfId="0" applyFont="1" applyBorder="1" applyAlignment="1">
      <alignment horizontal="center" vertical="center"/>
    </xf>
    <xf numFmtId="0" fontId="75" fillId="0" borderId="71" xfId="0" applyFont="1" applyBorder="1" applyAlignment="1">
      <alignment horizontal="left" vertical="center" wrapText="1"/>
    </xf>
    <xf numFmtId="0" fontId="73" fillId="0" borderId="71" xfId="0" applyFont="1" applyBorder="1" applyAlignment="1">
      <alignment horizontal="justify" vertical="center" wrapText="1"/>
    </xf>
    <xf numFmtId="0" fontId="75" fillId="0" borderId="12" xfId="0" applyFont="1" applyBorder="1" applyAlignment="1">
      <alignment horizontal="left" vertical="center" wrapText="1"/>
    </xf>
    <xf numFmtId="0" fontId="73" fillId="0" borderId="12" xfId="0" applyFont="1" applyBorder="1" applyAlignment="1">
      <alignment horizontal="justify" vertical="center" wrapText="1"/>
    </xf>
    <xf numFmtId="0" fontId="73" fillId="0" borderId="12" xfId="0" applyFont="1" applyBorder="1" applyAlignment="1">
      <alignment horizontal="left" vertical="center" wrapText="1"/>
    </xf>
    <xf numFmtId="0" fontId="70" fillId="0" borderId="12" xfId="0" applyFont="1" applyBorder="1"/>
    <xf numFmtId="0" fontId="70" fillId="0" borderId="12" xfId="0" applyFont="1" applyBorder="1" applyAlignment="1">
      <alignment horizontal="justify" vertical="center" wrapText="1"/>
    </xf>
    <xf numFmtId="0" fontId="70" fillId="0" borderId="5" xfId="0" applyFont="1" applyBorder="1"/>
    <xf numFmtId="0" fontId="77" fillId="0" borderId="8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73" fillId="0" borderId="5" xfId="0" applyFont="1" applyBorder="1" applyAlignment="1">
      <alignment horizontal="center" vertical="center"/>
    </xf>
  </cellXfs>
  <cellStyles count="19">
    <cellStyle name="Excel Built-in Explanatory Text" xfId="17" xr:uid="{00000000-0005-0000-0000-000013000000}"/>
    <cellStyle name="Excel Built-in Explanatory Text 2" xfId="16" xr:uid="{00000000-0005-0000-0000-000012000000}"/>
    <cellStyle name="Excel_BuiltIn_Texto Explicativo" xfId="18" xr:uid="{00000000-0005-0000-0000-000014000000}"/>
    <cellStyle name="Moeda" xfId="2" builtinId="4"/>
    <cellStyle name="Normal" xfId="0" builtinId="0"/>
    <cellStyle name="Normal 2 2 2" xfId="4" xr:uid="{00000000-0005-0000-0000-000006000000}"/>
    <cellStyle name="Normal 3" xfId="5" xr:uid="{00000000-0005-0000-0000-000007000000}"/>
    <cellStyle name="Normal 3 2" xfId="6" xr:uid="{00000000-0005-0000-0000-000008000000}"/>
    <cellStyle name="Normal 32" xfId="7" xr:uid="{00000000-0005-0000-0000-000009000000}"/>
    <cellStyle name="Normal 4" xfId="8" xr:uid="{00000000-0005-0000-0000-00000A000000}"/>
    <cellStyle name="Normal 5" xfId="9" xr:uid="{00000000-0005-0000-0000-00000B000000}"/>
    <cellStyle name="Porcentagem" xfId="3" builtinId="5"/>
    <cellStyle name="Separador de milhares 2" xfId="10" xr:uid="{00000000-0005-0000-0000-00000C000000}"/>
    <cellStyle name="Separador de milhares 2 2 2" xfId="11" xr:uid="{00000000-0005-0000-0000-00000D000000}"/>
    <cellStyle name="Separador de milhares 4" xfId="12" xr:uid="{00000000-0005-0000-0000-00000E000000}"/>
    <cellStyle name="Texto Explicativo 2 2" xfId="13" xr:uid="{00000000-0005-0000-0000-00000F000000}"/>
    <cellStyle name="Vírgula" xfId="1" builtinId="3"/>
    <cellStyle name="Vírgula 2" xfId="14" xr:uid="{00000000-0005-0000-0000-000010000000}"/>
    <cellStyle name="Vírgula 3" xfId="15" xr:uid="{00000000-0005-0000-0000-000011000000}"/>
  </cellStyles>
  <dxfs count="1">
    <dxf>
      <font>
        <b/>
        <i val="0"/>
      </font>
      <fill>
        <patternFill>
          <bgColor rgb="FFD9D9D9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BFBFBF"/>
      <rgbColor rgb="FF5B9BD5"/>
      <rgbColor rgb="FF8FAADC"/>
      <rgbColor rgb="FF993366"/>
      <rgbColor rgb="FFFFFFCC"/>
      <rgbColor rgb="FFA9D08E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E699"/>
      <rgbColor rgb="FF95B3D7"/>
      <rgbColor rgb="FFFF99CC"/>
      <rgbColor rgb="FFCC99FF"/>
      <rgbColor rgb="FFC9C9C9"/>
      <rgbColor rgb="FF3366FF"/>
      <rgbColor rgb="FF33CCCC"/>
      <rgbColor rgb="FF92D050"/>
      <rgbColor rgb="FFFFC000"/>
      <rgbColor rgb="FFFF9900"/>
      <rgbColor rgb="FFFF6600"/>
      <rgbColor rgb="FF666699"/>
      <rgbColor rgb="FFA6A6A6"/>
      <rgbColor rgb="FF003366"/>
      <rgbColor rgb="FF70AD47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157691</xdr:colOff>
      <xdr:row>1</xdr:row>
      <xdr:rowOff>0</xdr:rowOff>
    </xdr:from>
    <xdr:to>
      <xdr:col>13</xdr:col>
      <xdr:colOff>352426</xdr:colOff>
      <xdr:row>3</xdr:row>
      <xdr:rowOff>113241</xdr:rowOff>
    </xdr:to>
    <xdr:pic>
      <xdr:nvPicPr>
        <xdr:cNvPr id="4" name="Imagem 3" descr="LOGO_DC1">
          <a:extLst>
            <a:ext uri="{FF2B5EF4-FFF2-40B4-BE49-F238E27FC236}">
              <a16:creationId xmlns:a16="http://schemas.microsoft.com/office/drawing/2014/main" id="{39AF2564-7603-4E4B-90F4-F7FD0F3FBF9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997016" y="190500"/>
          <a:ext cx="1099610" cy="922866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342900</xdr:colOff>
      <xdr:row>1</xdr:row>
      <xdr:rowOff>38100</xdr:rowOff>
    </xdr:from>
    <xdr:to>
      <xdr:col>2</xdr:col>
      <xdr:colOff>1038225</xdr:colOff>
      <xdr:row>4</xdr:row>
      <xdr:rowOff>47625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AE924D0-9670-4936-B7E0-9BA6D1D341A6}"/>
            </a:ext>
          </a:extLst>
        </xdr:cNvPr>
        <xdr:cNvPicPr/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342900" y="228600"/>
          <a:ext cx="2371725" cy="9810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687915</xdr:colOff>
      <xdr:row>0</xdr:row>
      <xdr:rowOff>92593</xdr:rowOff>
    </xdr:from>
    <xdr:to>
      <xdr:col>8</xdr:col>
      <xdr:colOff>602996</xdr:colOff>
      <xdr:row>2</xdr:row>
      <xdr:rowOff>158750</xdr:rowOff>
    </xdr:to>
    <xdr:pic>
      <xdr:nvPicPr>
        <xdr:cNvPr id="3" name="Imagem 3" descr="LOGO_DC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615082" y="92593"/>
          <a:ext cx="1206247" cy="10292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370417</xdr:colOff>
      <xdr:row>0</xdr:row>
      <xdr:rowOff>84667</xdr:rowOff>
    </xdr:from>
    <xdr:to>
      <xdr:col>2</xdr:col>
      <xdr:colOff>973666</xdr:colOff>
      <xdr:row>3</xdr:row>
      <xdr:rowOff>105834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560C7CB-3F52-856D-B927-7F1E5FDEC7FE}"/>
            </a:ext>
          </a:extLst>
        </xdr:cNvPr>
        <xdr:cNvPicPr/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370417" y="84667"/>
          <a:ext cx="2497666" cy="11747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195789</xdr:colOff>
      <xdr:row>0</xdr:row>
      <xdr:rowOff>103176</xdr:rowOff>
    </xdr:from>
    <xdr:to>
      <xdr:col>9</xdr:col>
      <xdr:colOff>1402036</xdr:colOff>
      <xdr:row>3</xdr:row>
      <xdr:rowOff>132291</xdr:rowOff>
    </xdr:to>
    <xdr:pic>
      <xdr:nvPicPr>
        <xdr:cNvPr id="2" name="Imagem 3" descr="LOGO_DC1">
          <a:extLst>
            <a:ext uri="{FF2B5EF4-FFF2-40B4-BE49-F238E27FC236}">
              <a16:creationId xmlns:a16="http://schemas.microsoft.com/office/drawing/2014/main" id="{750A1C48-8C53-4A0C-BA54-3144E8A05C0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792727" y="103176"/>
          <a:ext cx="1206247" cy="10292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750093</xdr:colOff>
      <xdr:row>0</xdr:row>
      <xdr:rowOff>47625</xdr:rowOff>
    </xdr:from>
    <xdr:to>
      <xdr:col>2</xdr:col>
      <xdr:colOff>473603</xdr:colOff>
      <xdr:row>3</xdr:row>
      <xdr:rowOff>222250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EC20F0-76A2-453A-AF65-50C412A52923}"/>
            </a:ext>
          </a:extLst>
        </xdr:cNvPr>
        <xdr:cNvPicPr/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750093" y="47625"/>
          <a:ext cx="2497666" cy="11747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641733</xdr:colOff>
      <xdr:row>0</xdr:row>
      <xdr:rowOff>42562</xdr:rowOff>
    </xdr:from>
    <xdr:to>
      <xdr:col>7</xdr:col>
      <xdr:colOff>625341</xdr:colOff>
      <xdr:row>2</xdr:row>
      <xdr:rowOff>84657</xdr:rowOff>
    </xdr:to>
    <xdr:pic>
      <xdr:nvPicPr>
        <xdr:cNvPr id="2" name="Imagem 3" descr="LOGO_DC1">
          <a:extLst>
            <a:ext uri="{FF2B5EF4-FFF2-40B4-BE49-F238E27FC236}">
              <a16:creationId xmlns:a16="http://schemas.microsoft.com/office/drawing/2014/main" id="{5110F0AD-69B5-4843-ABF9-31C3F89891A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863415" y="42562"/>
          <a:ext cx="832199" cy="743481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398318</xdr:colOff>
      <xdr:row>0</xdr:row>
      <xdr:rowOff>0</xdr:rowOff>
    </xdr:from>
    <xdr:to>
      <xdr:col>1</xdr:col>
      <xdr:colOff>1740477</xdr:colOff>
      <xdr:row>2</xdr:row>
      <xdr:rowOff>147205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4893730-53D5-4343-8CE4-08D5B205376A}"/>
            </a:ext>
          </a:extLst>
        </xdr:cNvPr>
        <xdr:cNvPicPr/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398318" y="0"/>
          <a:ext cx="1922318" cy="848591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165485</xdr:colOff>
      <xdr:row>0</xdr:row>
      <xdr:rowOff>137813</xdr:rowOff>
    </xdr:from>
    <xdr:to>
      <xdr:col>3</xdr:col>
      <xdr:colOff>922409</xdr:colOff>
      <xdr:row>3</xdr:row>
      <xdr:rowOff>78064</xdr:rowOff>
    </xdr:to>
    <xdr:pic>
      <xdr:nvPicPr>
        <xdr:cNvPr id="2" name="Imagem 3" descr="LOGO_DC1">
          <a:extLst>
            <a:ext uri="{FF2B5EF4-FFF2-40B4-BE49-F238E27FC236}">
              <a16:creationId xmlns:a16="http://schemas.microsoft.com/office/drawing/2014/main" id="{769E0C25-8B8A-4B15-B480-1D6699D952E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932440" y="137813"/>
          <a:ext cx="756924" cy="667615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129888</xdr:colOff>
      <xdr:row>0</xdr:row>
      <xdr:rowOff>95250</xdr:rowOff>
    </xdr:from>
    <xdr:to>
      <xdr:col>0</xdr:col>
      <xdr:colOff>1697182</xdr:colOff>
      <xdr:row>3</xdr:row>
      <xdr:rowOff>129886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CF6DA3D-7162-4E31-8D07-86CE53455E3D}"/>
            </a:ext>
          </a:extLst>
        </xdr:cNvPr>
        <xdr:cNvPicPr/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129888" y="95250"/>
          <a:ext cx="1567294" cy="7620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199159</xdr:colOff>
      <xdr:row>1</xdr:row>
      <xdr:rowOff>33904</xdr:rowOff>
    </xdr:from>
    <xdr:to>
      <xdr:col>11</xdr:col>
      <xdr:colOff>324046</xdr:colOff>
      <xdr:row>4</xdr:row>
      <xdr:rowOff>181842</xdr:rowOff>
    </xdr:to>
    <xdr:pic>
      <xdr:nvPicPr>
        <xdr:cNvPr id="2" name="Imagem 3" descr="LOGO_DC1">
          <a:extLst>
            <a:ext uri="{FF2B5EF4-FFF2-40B4-BE49-F238E27FC236}">
              <a16:creationId xmlns:a16="http://schemas.microsoft.com/office/drawing/2014/main" id="{FEBAA58B-B0C9-442C-9029-AB83E222944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169727" y="224404"/>
          <a:ext cx="921524" cy="719438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225137</xdr:colOff>
      <xdr:row>1</xdr:row>
      <xdr:rowOff>0</xdr:rowOff>
    </xdr:from>
    <xdr:to>
      <xdr:col>2</xdr:col>
      <xdr:colOff>173183</xdr:colOff>
      <xdr:row>5</xdr:row>
      <xdr:rowOff>17318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331EB96-8FB1-4B5F-B4C2-E0EFBE7E25B8}"/>
            </a:ext>
          </a:extLst>
        </xdr:cNvPr>
        <xdr:cNvPicPr/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225137" y="190500"/>
          <a:ext cx="1766455" cy="779318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935180</xdr:colOff>
      <xdr:row>0</xdr:row>
      <xdr:rowOff>0</xdr:rowOff>
    </xdr:from>
    <xdr:to>
      <xdr:col>6</xdr:col>
      <xdr:colOff>808954</xdr:colOff>
      <xdr:row>2</xdr:row>
      <xdr:rowOff>225870</xdr:rowOff>
    </xdr:to>
    <xdr:pic>
      <xdr:nvPicPr>
        <xdr:cNvPr id="2" name="Imagem 3" descr="LOGO_DC1">
          <a:extLst>
            <a:ext uri="{FF2B5EF4-FFF2-40B4-BE49-F238E27FC236}">
              <a16:creationId xmlns:a16="http://schemas.microsoft.com/office/drawing/2014/main" id="{BF69F90E-E240-43D1-A69E-688F1D5778E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083135" y="0"/>
          <a:ext cx="921524" cy="719438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199160</xdr:colOff>
      <xdr:row>0</xdr:row>
      <xdr:rowOff>17319</xdr:rowOff>
    </xdr:from>
    <xdr:to>
      <xdr:col>1</xdr:col>
      <xdr:colOff>335974</xdr:colOff>
      <xdr:row>3</xdr:row>
      <xdr:rowOff>51955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920C574-EC89-4E69-AE95-95E698B5B834}"/>
            </a:ext>
          </a:extLst>
        </xdr:cNvPr>
        <xdr:cNvPicPr/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199160" y="17319"/>
          <a:ext cx="1766455" cy="779318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1944720</xdr:colOff>
      <xdr:row>0</xdr:row>
      <xdr:rowOff>56160</xdr:rowOff>
    </xdr:from>
    <xdr:to>
      <xdr:col>0</xdr:col>
      <xdr:colOff>3062880</xdr:colOff>
      <xdr:row>4</xdr:row>
      <xdr:rowOff>172080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44720" y="56160"/>
          <a:ext cx="1118160" cy="8776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855720</xdr:colOff>
      <xdr:row>33</xdr:row>
      <xdr:rowOff>151920</xdr:rowOff>
    </xdr:from>
    <xdr:to>
      <xdr:col>0</xdr:col>
      <xdr:colOff>4254840</xdr:colOff>
      <xdr:row>37</xdr:row>
      <xdr:rowOff>59400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55720" y="6555600"/>
          <a:ext cx="3399120" cy="6696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8</xdr:col>
      <xdr:colOff>314640</xdr:colOff>
      <xdr:row>48</xdr:row>
      <xdr:rowOff>86040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0" y="0"/>
          <a:ext cx="10243440" cy="9347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jailson-pc\Users\PMSLM\Desktop\PMSLM\QUADRA%20DE%20S&#195;O%20JO&#195;O%20S&#195;O%20PAULO\OR&#199;AMENTOS%20DIVERSOS\Revitaliza&#231;&#227;o%20pra&#231;a%20S&#227;o%20Louren&#231;o\DOCUME~1\Canela\CONFIG~1\Temp\MC%20-%20Pedro%20de%20Alcanta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RNANDO\Downloads\Sec.%20Direitos%20Humanos\Ger&#234;ncia%20de%20Projetos\UFRPE\44.003%20-%20Pr&#233;dio%20de%206%20pavimentos\CD%20-%20VERS&#195;O%20FINAL25-09-07\PR&#201;DIO%20DE%206%20PAVIMENTOS\OR&#199;AMENTOS\orca-elet-refinaria%20por%20bloc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CIVIL/ENGENHARIA/MATHEUS%20ENG/6-RECONSTRU&#199;&#195;O_OUTUBRO%202022/RUA%20GILBERTO%20VIEGAS/RECONSTRU&#199;&#195;O%20DE%20OBRA%20DA%20RUAS%20GILBERTO%20VIEGAS%20NO%20PER&#205;ODO%20DAS%20FORTES%20CHUVAS%20DE%20MA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IG 03-08-2010"/>
      <sheetName val="PLANILHA"/>
      <sheetName val="MEMORI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DI"/>
      <sheetName val="Projeto Básico"/>
      <sheetName val="MEMORIA DE CÁLCULO"/>
      <sheetName val="PLANILHA ORÇAMENTÁRIA"/>
      <sheetName val="CURVA_ABC"/>
      <sheetName val="CRONOGRAMA FÍSICO-FINANCEIRO"/>
      <sheetName val="COMPOSIÇÃO DE BDI_RECONSTRUÇÃO"/>
    </sheetNames>
    <sheetDataSet>
      <sheetData sheetId="0" refreshError="1"/>
      <sheetData sheetId="1" refreshError="1"/>
      <sheetData sheetId="2" refreshError="1"/>
      <sheetData sheetId="3" refreshError="1">
        <row r="10">
          <cell r="I10">
            <v>0.28820000000000001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J1701"/>
  <sheetViews>
    <sheetView view="pageBreakPreview" topLeftCell="A64" zoomScaleNormal="80" zoomScaleSheetLayoutView="100" zoomScalePageLayoutView="110" workbookViewId="0">
      <selection activeCell="D172" sqref="D172"/>
    </sheetView>
  </sheetViews>
  <sheetFormatPr defaultColWidth="8.42578125" defaultRowHeight="15"/>
  <cols>
    <col min="1" max="1" width="13.85546875" style="3" customWidth="1"/>
    <col min="2" max="2" width="11.28515625" style="4" customWidth="1"/>
    <col min="3" max="3" width="17.5703125" style="5" customWidth="1"/>
    <col min="4" max="4" width="50.7109375" style="6" customWidth="1"/>
    <col min="5" max="5" width="6.5703125" style="7" customWidth="1"/>
    <col min="6" max="6" width="11.140625" style="7" customWidth="1"/>
    <col min="7" max="7" width="2.7109375" style="7" customWidth="1"/>
    <col min="8" max="8" width="10.42578125" style="7" customWidth="1"/>
    <col min="9" max="9" width="2.7109375" style="8" customWidth="1"/>
    <col min="10" max="10" width="10.85546875" style="7" customWidth="1"/>
    <col min="11" max="11" width="2.85546875" style="8" customWidth="1"/>
    <col min="12" max="12" width="10.28515625" style="7" customWidth="1"/>
    <col min="13" max="13" width="3.28515625" style="9" customWidth="1"/>
    <col min="14" max="14" width="14.7109375" style="10" customWidth="1"/>
    <col min="15" max="15" width="9.28515625" style="11" customWidth="1"/>
    <col min="16" max="16" width="11" style="11" customWidth="1"/>
    <col min="17" max="17" width="8.42578125" style="11"/>
    <col min="18" max="21" width="8.42578125" style="8"/>
    <col min="22" max="22" width="11.5703125" style="8" customWidth="1"/>
    <col min="23" max="1024" width="8.42578125" style="8"/>
  </cols>
  <sheetData>
    <row r="2" spans="1:17" s="21" customFormat="1" ht="45.75" customHeight="1">
      <c r="A2" s="389" t="s">
        <v>0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7" ht="18">
      <c r="A3" s="391" t="s">
        <v>1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3"/>
    </row>
    <row r="4" spans="1:17" ht="12.75" customHeight="1">
      <c r="A4" s="12"/>
      <c r="B4" s="13"/>
      <c r="C4" s="1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7" ht="12.75" customHeight="1">
      <c r="A5" s="15"/>
      <c r="B5" s="16"/>
      <c r="C5" s="17"/>
      <c r="D5" s="18"/>
      <c r="E5" s="19"/>
      <c r="F5" s="19"/>
      <c r="G5" s="19"/>
      <c r="H5" s="19"/>
      <c r="I5" s="19"/>
      <c r="J5" s="19"/>
      <c r="K5" s="19"/>
      <c r="L5" s="19"/>
      <c r="M5" s="19"/>
      <c r="N5" s="20"/>
    </row>
    <row r="6" spans="1:17" ht="31.5" customHeight="1">
      <c r="A6" s="395" t="s">
        <v>2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</row>
    <row r="7" spans="1:17" ht="18.75" customHeight="1">
      <c r="A7" s="353"/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</row>
    <row r="8" spans="1:17" s="21" customFormat="1" ht="34.5" customHeight="1">
      <c r="A8" s="396" t="s">
        <v>3</v>
      </c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11"/>
      <c r="P8" s="11"/>
      <c r="Q8" s="11"/>
    </row>
    <row r="9" spans="1:17" ht="27.75" customHeight="1">
      <c r="A9" s="397" t="s">
        <v>350</v>
      </c>
      <c r="B9" s="397"/>
      <c r="C9" s="397"/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7"/>
    </row>
    <row r="10" spans="1:17" ht="24" customHeight="1">
      <c r="A10" s="399" t="s">
        <v>349</v>
      </c>
      <c r="B10" s="400"/>
      <c r="C10" s="400"/>
      <c r="D10" s="400"/>
      <c r="E10" s="400"/>
      <c r="F10" s="400"/>
      <c r="G10" s="400"/>
      <c r="H10" s="400"/>
      <c r="I10" s="400"/>
      <c r="J10" s="400"/>
      <c r="K10" s="400"/>
      <c r="L10" s="400"/>
      <c r="M10" s="400"/>
      <c r="N10" s="401"/>
    </row>
    <row r="11" spans="1:17" ht="12.6" customHeight="1">
      <c r="A11" s="398" t="s">
        <v>4</v>
      </c>
      <c r="B11" s="398" t="s">
        <v>5</v>
      </c>
      <c r="C11" s="398" t="s">
        <v>6</v>
      </c>
      <c r="D11" s="398" t="s">
        <v>7</v>
      </c>
      <c r="E11" s="398" t="s">
        <v>8</v>
      </c>
      <c r="F11" s="398" t="s">
        <v>9</v>
      </c>
      <c r="G11" s="398"/>
      <c r="H11" s="398" t="s">
        <v>10</v>
      </c>
      <c r="I11" s="398"/>
      <c r="J11" s="398" t="s">
        <v>11</v>
      </c>
      <c r="K11" s="398"/>
      <c r="L11" s="398" t="s">
        <v>12</v>
      </c>
      <c r="M11" s="398"/>
      <c r="N11" s="398" t="s">
        <v>13</v>
      </c>
    </row>
    <row r="12" spans="1:17" ht="38.25" customHeight="1">
      <c r="A12" s="398"/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</row>
    <row r="13" spans="1:17" s="7" customFormat="1" ht="24.95" customHeight="1">
      <c r="A13" s="22" t="s">
        <v>14</v>
      </c>
      <c r="B13" s="23"/>
      <c r="C13" s="22"/>
      <c r="D13" s="24" t="s">
        <v>15</v>
      </c>
      <c r="E13" s="25"/>
      <c r="F13" s="25"/>
      <c r="G13" s="25"/>
      <c r="H13" s="25"/>
      <c r="I13" s="25"/>
      <c r="J13" s="25"/>
      <c r="K13" s="25"/>
      <c r="L13" s="25"/>
      <c r="M13" s="26"/>
      <c r="N13" s="25"/>
      <c r="O13" s="27"/>
      <c r="P13" s="27"/>
      <c r="Q13" s="27"/>
    </row>
    <row r="14" spans="1:17" s="7" customFormat="1" ht="26.25" customHeight="1">
      <c r="A14" s="28" t="s">
        <v>16</v>
      </c>
      <c r="B14" s="29" t="s">
        <v>380</v>
      </c>
      <c r="C14" s="30" t="s">
        <v>17</v>
      </c>
      <c r="D14" s="30" t="s">
        <v>18</v>
      </c>
      <c r="E14" s="31" t="s">
        <v>19</v>
      </c>
      <c r="F14" s="32"/>
      <c r="G14" s="33"/>
      <c r="H14" s="34"/>
      <c r="I14" s="35"/>
      <c r="J14" s="35"/>
      <c r="K14" s="35"/>
      <c r="L14" s="35"/>
      <c r="M14" s="35"/>
      <c r="N14" s="35"/>
      <c r="O14" s="11"/>
      <c r="P14" s="11"/>
      <c r="Q14" s="11"/>
    </row>
    <row r="15" spans="1:17">
      <c r="A15" s="36"/>
      <c r="B15" s="29"/>
      <c r="C15" s="29"/>
      <c r="D15" s="37"/>
      <c r="E15" s="38"/>
      <c r="F15" s="34">
        <v>2</v>
      </c>
      <c r="G15" s="34" t="s">
        <v>20</v>
      </c>
      <c r="H15" s="34">
        <v>1</v>
      </c>
      <c r="I15" s="34" t="s">
        <v>20</v>
      </c>
      <c r="J15" s="35"/>
      <c r="K15" s="39" t="s">
        <v>20</v>
      </c>
      <c r="L15" s="35">
        <v>1</v>
      </c>
      <c r="M15" s="35" t="s">
        <v>21</v>
      </c>
      <c r="N15" s="35">
        <f>PRODUCT(F15:L15)</f>
        <v>2</v>
      </c>
    </row>
    <row r="16" spans="1:17" ht="15.75">
      <c r="A16" s="36"/>
      <c r="B16" s="29"/>
      <c r="C16" s="28"/>
      <c r="D16" s="37"/>
      <c r="E16" s="38"/>
      <c r="F16" s="34"/>
      <c r="G16" s="34"/>
      <c r="H16" s="34"/>
      <c r="I16" s="35"/>
      <c r="J16" s="35"/>
      <c r="K16" s="39"/>
      <c r="L16" s="40" t="s">
        <v>13</v>
      </c>
      <c r="M16" s="40" t="s">
        <v>21</v>
      </c>
      <c r="N16" s="40">
        <f>+N15</f>
        <v>2</v>
      </c>
    </row>
    <row r="17" spans="1:17">
      <c r="A17" s="36"/>
      <c r="B17" s="29"/>
      <c r="C17" s="32"/>
      <c r="D17" s="32"/>
      <c r="E17" s="32"/>
      <c r="F17" s="32"/>
      <c r="G17" s="33"/>
      <c r="H17" s="34"/>
      <c r="I17" s="35"/>
      <c r="J17" s="35"/>
      <c r="K17" s="39"/>
      <c r="L17" s="35"/>
      <c r="M17" s="35"/>
      <c r="N17" s="35"/>
    </row>
    <row r="18" spans="1:17" ht="60">
      <c r="A18" s="28" t="s">
        <v>22</v>
      </c>
      <c r="B18" s="29" t="s">
        <v>380</v>
      </c>
      <c r="C18" s="41" t="s">
        <v>23</v>
      </c>
      <c r="D18" s="42" t="s">
        <v>24</v>
      </c>
      <c r="E18" s="31" t="s">
        <v>19</v>
      </c>
      <c r="F18" s="34"/>
      <c r="G18" s="34"/>
      <c r="H18" s="34"/>
      <c r="I18" s="35"/>
      <c r="J18" s="35"/>
      <c r="K18" s="39"/>
      <c r="L18" s="35"/>
      <c r="M18" s="35"/>
      <c r="N18" s="35"/>
    </row>
    <row r="19" spans="1:17">
      <c r="A19" s="36"/>
      <c r="B19" s="29"/>
      <c r="C19" s="28"/>
      <c r="D19" s="37"/>
      <c r="E19" s="38"/>
      <c r="F19" s="34">
        <v>8</v>
      </c>
      <c r="G19" s="34" t="s">
        <v>20</v>
      </c>
      <c r="H19" s="34">
        <v>2</v>
      </c>
      <c r="I19" s="35" t="s">
        <v>20</v>
      </c>
      <c r="J19" s="35"/>
      <c r="K19" s="39"/>
      <c r="L19" s="35">
        <v>1</v>
      </c>
      <c r="M19" s="35" t="s">
        <v>21</v>
      </c>
      <c r="N19" s="35">
        <f>PRODUCT(F19:L19)</f>
        <v>16</v>
      </c>
    </row>
    <row r="20" spans="1:17" ht="15.75">
      <c r="A20" s="36"/>
      <c r="B20" s="29"/>
      <c r="C20" s="28"/>
      <c r="D20" s="37"/>
      <c r="E20" s="38"/>
      <c r="F20" s="34"/>
      <c r="G20" s="34"/>
      <c r="H20" s="34"/>
      <c r="I20" s="35"/>
      <c r="J20" s="35"/>
      <c r="K20" s="39"/>
      <c r="L20" s="40" t="s">
        <v>13</v>
      </c>
      <c r="M20" s="40" t="s">
        <v>21</v>
      </c>
      <c r="N20" s="40">
        <f>+N19</f>
        <v>16</v>
      </c>
    </row>
    <row r="21" spans="1:17">
      <c r="A21" s="36"/>
      <c r="B21" s="29"/>
      <c r="C21" s="28"/>
      <c r="D21" s="37"/>
      <c r="E21" s="38"/>
      <c r="F21" s="34"/>
      <c r="G21" s="34"/>
      <c r="H21" s="34"/>
      <c r="I21" s="35"/>
      <c r="J21" s="35"/>
      <c r="K21" s="39"/>
      <c r="L21" s="35"/>
      <c r="M21" s="35"/>
      <c r="N21" s="35"/>
    </row>
    <row r="22" spans="1:17" s="7" customFormat="1" ht="24.95" customHeight="1">
      <c r="A22" s="22" t="s">
        <v>25</v>
      </c>
      <c r="B22" s="23"/>
      <c r="C22" s="22"/>
      <c r="D22" s="24" t="s">
        <v>26</v>
      </c>
      <c r="E22" s="25"/>
      <c r="F22" s="25"/>
      <c r="G22" s="25"/>
      <c r="H22" s="25"/>
      <c r="I22" s="25"/>
      <c r="J22" s="25"/>
      <c r="K22" s="25"/>
      <c r="L22" s="25"/>
      <c r="M22" s="26"/>
      <c r="N22" s="25"/>
      <c r="O22" s="27"/>
      <c r="P22" s="27"/>
      <c r="Q22" s="27"/>
    </row>
    <row r="23" spans="1:17" ht="33.75" customHeight="1">
      <c r="A23" s="28" t="s">
        <v>27</v>
      </c>
      <c r="B23" s="29" t="s">
        <v>380</v>
      </c>
      <c r="C23" s="43">
        <v>97622</v>
      </c>
      <c r="D23" s="44" t="s">
        <v>28</v>
      </c>
      <c r="E23" s="31" t="s">
        <v>29</v>
      </c>
      <c r="F23" s="45"/>
      <c r="G23" s="45"/>
      <c r="H23" s="45"/>
      <c r="I23" s="45"/>
      <c r="J23" s="45"/>
      <c r="K23" s="45"/>
      <c r="L23" s="45"/>
      <c r="M23" s="45"/>
      <c r="N23" s="45"/>
    </row>
    <row r="24" spans="1:17" ht="15.75">
      <c r="A24" s="45"/>
      <c r="B24" s="46"/>
      <c r="C24" s="45"/>
      <c r="D24" s="47" t="s">
        <v>30</v>
      </c>
      <c r="E24" s="45"/>
      <c r="F24" s="34">
        <v>8</v>
      </c>
      <c r="G24" s="34" t="s">
        <v>20</v>
      </c>
      <c r="H24" s="34">
        <v>2.6</v>
      </c>
      <c r="I24" s="34" t="s">
        <v>20</v>
      </c>
      <c r="J24" s="35">
        <v>0.15</v>
      </c>
      <c r="K24" s="39" t="s">
        <v>20</v>
      </c>
      <c r="L24" s="35">
        <v>3</v>
      </c>
      <c r="M24" s="35" t="s">
        <v>21</v>
      </c>
      <c r="N24" s="35">
        <f>PRODUCT(F24:L24)</f>
        <v>9.36</v>
      </c>
    </row>
    <row r="25" spans="1:17" ht="15.75">
      <c r="A25" s="45"/>
      <c r="B25" s="46"/>
      <c r="C25" s="45"/>
      <c r="D25" s="47" t="s">
        <v>31</v>
      </c>
      <c r="E25" s="45"/>
      <c r="F25" s="34">
        <v>6</v>
      </c>
      <c r="G25" s="34" t="s">
        <v>20</v>
      </c>
      <c r="H25" s="34">
        <v>2.6</v>
      </c>
      <c r="I25" s="34" t="s">
        <v>20</v>
      </c>
      <c r="J25" s="35">
        <v>0.15</v>
      </c>
      <c r="K25" s="39" t="s">
        <v>20</v>
      </c>
      <c r="L25" s="35">
        <v>4</v>
      </c>
      <c r="M25" s="35" t="s">
        <v>21</v>
      </c>
      <c r="N25" s="35">
        <f>PRODUCT(F25:L25)</f>
        <v>9.3600000000000012</v>
      </c>
    </row>
    <row r="26" spans="1:17" ht="15.75">
      <c r="A26" s="45"/>
      <c r="B26" s="46"/>
      <c r="C26" s="45"/>
      <c r="D26" s="47" t="s">
        <v>32</v>
      </c>
      <c r="E26" s="45"/>
      <c r="F26" s="34"/>
      <c r="G26" s="34"/>
      <c r="H26" s="34"/>
      <c r="I26" s="34"/>
      <c r="J26" s="35"/>
      <c r="K26" s="39"/>
      <c r="L26" s="35">
        <v>7</v>
      </c>
      <c r="M26" s="35"/>
      <c r="N26" s="35">
        <f>SUM(N24:N25)*L26</f>
        <v>131.04</v>
      </c>
    </row>
    <row r="27" spans="1:17" ht="15.75">
      <c r="A27" s="45"/>
      <c r="B27" s="46"/>
      <c r="C27" s="45"/>
      <c r="D27" s="48"/>
      <c r="E27" s="45"/>
      <c r="F27" s="34"/>
      <c r="G27" s="34"/>
      <c r="H27" s="34"/>
      <c r="I27" s="35"/>
      <c r="J27" s="35"/>
      <c r="K27" s="39"/>
      <c r="L27" s="40" t="s">
        <v>13</v>
      </c>
      <c r="M27" s="40" t="s">
        <v>21</v>
      </c>
      <c r="N27" s="40">
        <f>N26</f>
        <v>131.04</v>
      </c>
    </row>
    <row r="28" spans="1:17" ht="45">
      <c r="A28" s="28" t="s">
        <v>33</v>
      </c>
      <c r="B28" s="29" t="s">
        <v>380</v>
      </c>
      <c r="C28" s="43">
        <v>97626</v>
      </c>
      <c r="D28" s="44" t="s">
        <v>34</v>
      </c>
      <c r="E28" s="31" t="s">
        <v>29</v>
      </c>
      <c r="F28" s="45"/>
      <c r="G28" s="45"/>
      <c r="H28" s="45"/>
      <c r="I28" s="45"/>
      <c r="J28" s="45"/>
      <c r="K28" s="45"/>
      <c r="L28" s="45"/>
      <c r="M28" s="45"/>
      <c r="N28" s="45"/>
    </row>
    <row r="29" spans="1:17" ht="15.75">
      <c r="A29" s="45"/>
      <c r="B29" s="46"/>
      <c r="C29" s="45"/>
      <c r="D29" s="47" t="s">
        <v>35</v>
      </c>
      <c r="E29" s="45"/>
      <c r="F29" s="34">
        <v>0.1</v>
      </c>
      <c r="G29" s="34" t="s">
        <v>20</v>
      </c>
      <c r="H29" s="34">
        <v>0.2</v>
      </c>
      <c r="I29" s="34" t="s">
        <v>20</v>
      </c>
      <c r="J29" s="35">
        <v>3</v>
      </c>
      <c r="K29" s="39" t="s">
        <v>20</v>
      </c>
      <c r="L29" s="35">
        <v>8</v>
      </c>
      <c r="M29" s="35" t="s">
        <v>21</v>
      </c>
      <c r="N29" s="35">
        <f>PRODUCT(F29:L29)</f>
        <v>0.48000000000000009</v>
      </c>
    </row>
    <row r="30" spans="1:17" ht="15.75">
      <c r="A30" s="45"/>
      <c r="B30" s="46"/>
      <c r="C30" s="45"/>
      <c r="D30" s="47" t="s">
        <v>36</v>
      </c>
      <c r="E30" s="45"/>
      <c r="F30" s="34">
        <v>0.1</v>
      </c>
      <c r="G30" s="34" t="s">
        <v>20</v>
      </c>
      <c r="H30" s="34">
        <v>0.2</v>
      </c>
      <c r="I30" s="34" t="s">
        <v>20</v>
      </c>
      <c r="J30" s="35">
        <v>3</v>
      </c>
      <c r="K30" s="39" t="s">
        <v>20</v>
      </c>
      <c r="L30" s="35">
        <v>9</v>
      </c>
      <c r="M30" s="35" t="s">
        <v>21</v>
      </c>
      <c r="N30" s="35">
        <f>PRODUCT(F30:L30)</f>
        <v>0.54000000000000015</v>
      </c>
    </row>
    <row r="31" spans="1:17" ht="15.75">
      <c r="A31" s="45"/>
      <c r="B31" s="46"/>
      <c r="C31" s="45"/>
      <c r="D31" s="47" t="s">
        <v>37</v>
      </c>
      <c r="E31" s="45"/>
      <c r="F31" s="34">
        <v>0.1</v>
      </c>
      <c r="G31" s="34" t="s">
        <v>20</v>
      </c>
      <c r="H31" s="34">
        <v>0.2</v>
      </c>
      <c r="I31" s="34" t="s">
        <v>20</v>
      </c>
      <c r="J31" s="35">
        <v>7</v>
      </c>
      <c r="K31" s="39" t="s">
        <v>20</v>
      </c>
      <c r="L31" s="35">
        <v>5</v>
      </c>
      <c r="M31" s="35" t="s">
        <v>21</v>
      </c>
      <c r="N31" s="35">
        <f>PRODUCT(F31:L31)</f>
        <v>0.70000000000000007</v>
      </c>
    </row>
    <row r="32" spans="1:17" ht="15.75">
      <c r="A32" s="45"/>
      <c r="B32" s="46"/>
      <c r="C32" s="45"/>
      <c r="D32" s="47" t="s">
        <v>32</v>
      </c>
      <c r="E32" s="45"/>
      <c r="F32" s="34"/>
      <c r="G32" s="34"/>
      <c r="H32" s="34"/>
      <c r="I32" s="34"/>
      <c r="J32" s="35"/>
      <c r="K32" s="39"/>
      <c r="L32" s="35">
        <v>7</v>
      </c>
      <c r="M32" s="35" t="s">
        <v>21</v>
      </c>
      <c r="N32" s="35">
        <f>L32</f>
        <v>7</v>
      </c>
    </row>
    <row r="33" spans="1:17" ht="15.75">
      <c r="A33" s="45"/>
      <c r="B33" s="46"/>
      <c r="C33" s="45"/>
      <c r="D33" s="48"/>
      <c r="E33" s="45"/>
      <c r="F33" s="34"/>
      <c r="G33" s="34"/>
      <c r="H33" s="34"/>
      <c r="I33" s="35"/>
      <c r="J33" s="35"/>
      <c r="K33" s="39"/>
      <c r="L33" s="40" t="s">
        <v>13</v>
      </c>
      <c r="M33" s="40" t="s">
        <v>21</v>
      </c>
      <c r="N33" s="40">
        <f>SUM(N29:N31)*N32</f>
        <v>12.040000000000001</v>
      </c>
    </row>
    <row r="34" spans="1:17" ht="30">
      <c r="A34" s="28" t="s">
        <v>38</v>
      </c>
      <c r="B34" s="29" t="s">
        <v>380</v>
      </c>
      <c r="C34" s="43">
        <v>97628</v>
      </c>
      <c r="D34" s="49" t="s">
        <v>39</v>
      </c>
      <c r="E34" s="31" t="s">
        <v>29</v>
      </c>
      <c r="F34" s="45"/>
      <c r="G34" s="45"/>
      <c r="H34" s="45"/>
      <c r="I34" s="45"/>
      <c r="J34" s="45"/>
      <c r="K34" s="45"/>
      <c r="L34" s="45"/>
      <c r="M34" s="45"/>
      <c r="N34" s="45"/>
    </row>
    <row r="35" spans="1:17" ht="15.75">
      <c r="A35" s="45"/>
      <c r="B35" s="46"/>
      <c r="C35" s="45"/>
      <c r="D35" s="47" t="s">
        <v>40</v>
      </c>
      <c r="E35" s="45"/>
      <c r="F35" s="34">
        <v>8</v>
      </c>
      <c r="G35" s="34" t="s">
        <v>20</v>
      </c>
      <c r="H35" s="34">
        <v>6</v>
      </c>
      <c r="I35" s="34" t="s">
        <v>20</v>
      </c>
      <c r="J35" s="35">
        <v>0.15</v>
      </c>
      <c r="K35" s="39" t="s">
        <v>20</v>
      </c>
      <c r="L35" s="35">
        <v>3</v>
      </c>
      <c r="M35" s="35" t="s">
        <v>21</v>
      </c>
      <c r="N35" s="35">
        <f>PRODUCT(F35:L35)</f>
        <v>21.599999999999998</v>
      </c>
    </row>
    <row r="36" spans="1:17" ht="15.75">
      <c r="A36" s="345"/>
      <c r="B36" s="359"/>
      <c r="C36" s="345"/>
      <c r="D36" s="362"/>
      <c r="E36" s="345"/>
      <c r="F36" s="349"/>
      <c r="G36" s="349"/>
      <c r="H36" s="349"/>
      <c r="I36" s="349"/>
      <c r="J36" s="350"/>
      <c r="K36" s="351"/>
      <c r="L36" s="350"/>
      <c r="M36" s="350"/>
      <c r="N36" s="350"/>
    </row>
    <row r="37" spans="1:17" ht="15.75">
      <c r="A37" s="345"/>
      <c r="B37" s="359"/>
      <c r="C37" s="345"/>
      <c r="D37" s="362"/>
      <c r="E37" s="345"/>
      <c r="F37" s="349"/>
      <c r="G37" s="349"/>
      <c r="H37" s="349"/>
      <c r="I37" s="349"/>
      <c r="J37" s="350"/>
      <c r="K37" s="351"/>
      <c r="L37" s="350"/>
      <c r="M37" s="350"/>
      <c r="N37" s="350"/>
    </row>
    <row r="38" spans="1:17" ht="15.75">
      <c r="A38" s="45"/>
      <c r="B38" s="46"/>
      <c r="C38" s="45"/>
      <c r="D38" s="48"/>
      <c r="E38" s="45"/>
      <c r="F38" s="45"/>
      <c r="G38" s="45"/>
      <c r="H38" s="45"/>
      <c r="I38" s="45"/>
      <c r="J38" s="45"/>
      <c r="K38" s="45"/>
      <c r="L38" s="40" t="s">
        <v>13</v>
      </c>
      <c r="M38" s="40" t="s">
        <v>21</v>
      </c>
      <c r="N38" s="40">
        <f>N35</f>
        <v>21.599999999999998</v>
      </c>
    </row>
    <row r="39" spans="1:17" ht="30">
      <c r="A39" s="28" t="s">
        <v>41</v>
      </c>
      <c r="B39" s="29" t="s">
        <v>380</v>
      </c>
      <c r="C39" s="29" t="s">
        <v>53</v>
      </c>
      <c r="D39" s="49" t="s">
        <v>54</v>
      </c>
      <c r="E39" s="31" t="s">
        <v>29</v>
      </c>
      <c r="F39" s="34"/>
      <c r="G39" s="34"/>
      <c r="H39" s="34"/>
      <c r="I39" s="35"/>
      <c r="J39" s="35"/>
      <c r="K39" s="39"/>
      <c r="L39" s="40"/>
      <c r="M39" s="40"/>
      <c r="N39" s="40"/>
    </row>
    <row r="40" spans="1:17">
      <c r="A40" s="28"/>
      <c r="B40" s="29"/>
      <c r="C40" s="43"/>
      <c r="D40" s="50"/>
      <c r="E40" s="38"/>
      <c r="F40" s="34">
        <f>N27+N33+N38</f>
        <v>164.67999999999998</v>
      </c>
      <c r="G40" s="34"/>
      <c r="H40" s="34"/>
      <c r="I40" s="35"/>
      <c r="J40" s="35"/>
      <c r="K40" s="39"/>
      <c r="L40" s="35">
        <v>1.1000000000000001</v>
      </c>
      <c r="M40" s="35" t="s">
        <v>21</v>
      </c>
      <c r="N40" s="35">
        <f>F40*L40</f>
        <v>181.148</v>
      </c>
    </row>
    <row r="41" spans="1:17" ht="15.75">
      <c r="A41" s="28"/>
      <c r="B41" s="29"/>
      <c r="C41" s="43"/>
      <c r="D41" s="50"/>
      <c r="E41" s="38"/>
      <c r="F41" s="34"/>
      <c r="G41" s="34"/>
      <c r="H41" s="34"/>
      <c r="I41" s="35"/>
      <c r="J41" s="35"/>
      <c r="K41" s="39"/>
      <c r="L41" s="40" t="s">
        <v>13</v>
      </c>
      <c r="M41" s="40" t="s">
        <v>21</v>
      </c>
      <c r="N41" s="40">
        <f>N40</f>
        <v>181.148</v>
      </c>
    </row>
    <row r="42" spans="1:17" ht="15.75">
      <c r="A42" s="345"/>
      <c r="B42" s="359"/>
      <c r="C42" s="345"/>
      <c r="D42" s="360"/>
      <c r="E42" s="345"/>
      <c r="F42" s="345"/>
      <c r="G42" s="345"/>
      <c r="H42" s="345"/>
      <c r="I42" s="345"/>
      <c r="J42" s="345"/>
      <c r="K42" s="345"/>
      <c r="L42" s="361"/>
      <c r="M42" s="361"/>
      <c r="N42" s="361"/>
    </row>
    <row r="43" spans="1:17" ht="30">
      <c r="A43" s="28" t="s">
        <v>373</v>
      </c>
      <c r="B43" s="29" t="s">
        <v>380</v>
      </c>
      <c r="C43" s="29" t="s">
        <v>372</v>
      </c>
      <c r="D43" s="49" t="s">
        <v>192</v>
      </c>
      <c r="E43" s="31" t="s">
        <v>29</v>
      </c>
      <c r="F43" s="34"/>
      <c r="G43" s="34"/>
      <c r="H43" s="34"/>
      <c r="I43" s="35"/>
      <c r="J43" s="35"/>
      <c r="K43" s="39"/>
      <c r="L43" s="40"/>
      <c r="M43" s="40"/>
      <c r="N43" s="40"/>
    </row>
    <row r="44" spans="1:17">
      <c r="A44" s="28"/>
      <c r="B44" s="29"/>
      <c r="C44" s="43"/>
      <c r="D44" s="50"/>
      <c r="E44" s="38"/>
      <c r="F44" s="34">
        <f>N41</f>
        <v>181.148</v>
      </c>
      <c r="G44" s="34"/>
      <c r="H44" s="34"/>
      <c r="I44" s="35"/>
      <c r="J44" s="35"/>
      <c r="K44" s="39"/>
      <c r="L44" s="35"/>
      <c r="M44" s="35" t="s">
        <v>21</v>
      </c>
      <c r="N44" s="35">
        <f>F44</f>
        <v>181.148</v>
      </c>
    </row>
    <row r="45" spans="1:17" ht="15.75">
      <c r="A45" s="28"/>
      <c r="B45" s="29"/>
      <c r="C45" s="43"/>
      <c r="D45" s="50"/>
      <c r="E45" s="38"/>
      <c r="F45" s="34"/>
      <c r="G45" s="34"/>
      <c r="H45" s="34"/>
      <c r="I45" s="35"/>
      <c r="J45" s="35"/>
      <c r="K45" s="39"/>
      <c r="L45" s="40" t="s">
        <v>13</v>
      </c>
      <c r="M45" s="40" t="s">
        <v>21</v>
      </c>
      <c r="N45" s="40">
        <f>N44</f>
        <v>181.148</v>
      </c>
    </row>
    <row r="46" spans="1:17" s="7" customFormat="1" ht="24.95" customHeight="1">
      <c r="A46" s="22" t="s">
        <v>44</v>
      </c>
      <c r="B46" s="23"/>
      <c r="C46" s="22"/>
      <c r="D46" s="24" t="s">
        <v>45</v>
      </c>
      <c r="E46" s="25"/>
      <c r="F46" s="25"/>
      <c r="G46" s="25"/>
      <c r="H46" s="25"/>
      <c r="I46" s="25"/>
      <c r="J46" s="25"/>
      <c r="K46" s="25"/>
      <c r="L46" s="25"/>
      <c r="M46" s="26"/>
      <c r="N46" s="25"/>
      <c r="O46" s="27"/>
      <c r="P46" s="27"/>
      <c r="Q46" s="27"/>
    </row>
    <row r="47" spans="1:17" ht="30">
      <c r="A47" s="28" t="s">
        <v>46</v>
      </c>
      <c r="B47" s="29" t="s">
        <v>380</v>
      </c>
      <c r="C47" s="43">
        <v>98524</v>
      </c>
      <c r="D47" s="50" t="s">
        <v>47</v>
      </c>
      <c r="E47" s="31" t="s">
        <v>19</v>
      </c>
      <c r="F47" s="34"/>
      <c r="G47" s="34"/>
      <c r="H47" s="34"/>
      <c r="I47" s="35"/>
      <c r="J47" s="35"/>
      <c r="K47" s="39"/>
      <c r="L47" s="40"/>
      <c r="M47" s="40"/>
      <c r="N47" s="40"/>
    </row>
    <row r="48" spans="1:17">
      <c r="A48" s="36"/>
      <c r="B48" s="29"/>
      <c r="C48" s="28"/>
      <c r="D48" s="51"/>
      <c r="E48" s="38"/>
      <c r="F48" s="34">
        <v>50</v>
      </c>
      <c r="G48" s="34" t="s">
        <v>20</v>
      </c>
      <c r="H48" s="34">
        <v>10</v>
      </c>
      <c r="I48" s="34"/>
      <c r="J48" s="35"/>
      <c r="K48" s="39"/>
      <c r="L48" s="35"/>
      <c r="M48" s="35" t="s">
        <v>21</v>
      </c>
      <c r="N48" s="35">
        <f>PRODUCT(F48:L48)</f>
        <v>500</v>
      </c>
    </row>
    <row r="49" spans="1:15" ht="15.75">
      <c r="A49" s="36"/>
      <c r="B49" s="29"/>
      <c r="C49" s="28"/>
      <c r="D49" s="51"/>
      <c r="E49" s="38"/>
      <c r="F49" s="34"/>
      <c r="G49" s="34"/>
      <c r="H49" s="34"/>
      <c r="I49" s="35"/>
      <c r="J49" s="35"/>
      <c r="K49" s="39"/>
      <c r="L49" s="40" t="s">
        <v>13</v>
      </c>
      <c r="M49" s="40" t="s">
        <v>21</v>
      </c>
      <c r="N49" s="40">
        <f>N48</f>
        <v>500</v>
      </c>
    </row>
    <row r="50" spans="1:15" ht="28.5" customHeight="1">
      <c r="A50" s="52" t="s">
        <v>48</v>
      </c>
      <c r="B50" s="29" t="s">
        <v>380</v>
      </c>
      <c r="C50" s="29" t="s">
        <v>49</v>
      </c>
      <c r="D50" s="50" t="s">
        <v>50</v>
      </c>
      <c r="E50" s="31" t="s">
        <v>193</v>
      </c>
      <c r="F50" s="34"/>
      <c r="G50" s="34"/>
      <c r="H50" s="34"/>
      <c r="I50" s="35"/>
      <c r="J50" s="35"/>
      <c r="K50" s="39"/>
      <c r="L50" s="40"/>
      <c r="M50" s="40"/>
      <c r="N50" s="40"/>
    </row>
    <row r="51" spans="1:15" ht="15.75">
      <c r="A51" s="45"/>
      <c r="B51" s="53"/>
      <c r="C51" s="29"/>
      <c r="D51" s="71" t="s">
        <v>88</v>
      </c>
      <c r="E51" s="38"/>
      <c r="F51" s="34">
        <v>10</v>
      </c>
      <c r="G51" s="34" t="s">
        <v>20</v>
      </c>
      <c r="H51" s="34">
        <v>75</v>
      </c>
      <c r="I51" s="34" t="s">
        <v>20</v>
      </c>
      <c r="J51" s="35"/>
      <c r="K51" s="39"/>
      <c r="L51" s="35"/>
      <c r="M51" s="35" t="s">
        <v>21</v>
      </c>
      <c r="N51" s="35">
        <f>((F52+F51)/2)*H51</f>
        <v>1500</v>
      </c>
    </row>
    <row r="52" spans="1:15" ht="15.75">
      <c r="A52" s="45"/>
      <c r="B52" s="53"/>
      <c r="C52" s="29"/>
      <c r="D52" s="71" t="s">
        <v>89</v>
      </c>
      <c r="E52" s="38"/>
      <c r="F52" s="34">
        <v>30</v>
      </c>
      <c r="G52" s="34" t="s">
        <v>20</v>
      </c>
      <c r="H52" s="34"/>
      <c r="I52" s="34"/>
      <c r="J52" s="35"/>
      <c r="K52" s="39"/>
      <c r="L52" s="35"/>
      <c r="M52" s="35"/>
      <c r="N52" s="35"/>
    </row>
    <row r="53" spans="1:15" ht="15.75">
      <c r="A53" s="345"/>
      <c r="B53" s="346"/>
      <c r="C53" s="253"/>
      <c r="D53" s="347"/>
      <c r="E53" s="348"/>
      <c r="F53" s="349"/>
      <c r="G53" s="349"/>
      <c r="H53" s="349"/>
      <c r="I53" s="349"/>
      <c r="J53" s="350"/>
      <c r="K53" s="351"/>
      <c r="L53" s="40" t="s">
        <v>13</v>
      </c>
      <c r="M53" s="40" t="s">
        <v>21</v>
      </c>
      <c r="N53" s="352">
        <f>N51</f>
        <v>1500</v>
      </c>
    </row>
    <row r="54" spans="1:15" s="8" customFormat="1" ht="30">
      <c r="A54" s="52" t="s">
        <v>52</v>
      </c>
      <c r="B54" s="29" t="s">
        <v>380</v>
      </c>
      <c r="C54" s="29" t="s">
        <v>53</v>
      </c>
      <c r="D54" s="49" t="s">
        <v>54</v>
      </c>
      <c r="E54" s="31" t="s">
        <v>193</v>
      </c>
      <c r="F54" s="34"/>
      <c r="G54" s="34"/>
      <c r="H54" s="34"/>
      <c r="I54" s="35"/>
      <c r="J54" s="35"/>
      <c r="K54" s="35"/>
      <c r="L54" s="35"/>
      <c r="M54" s="35"/>
      <c r="N54" s="35"/>
      <c r="O54" s="11"/>
    </row>
    <row r="55" spans="1:15" s="8" customFormat="1">
      <c r="A55" s="36"/>
      <c r="B55" s="29"/>
      <c r="C55" s="43"/>
      <c r="D55" s="51"/>
      <c r="E55" s="38"/>
      <c r="F55" s="34">
        <f>N49</f>
        <v>500</v>
      </c>
      <c r="G55" s="34"/>
      <c r="H55" s="34"/>
      <c r="I55" s="34"/>
      <c r="J55" s="54"/>
      <c r="K55" s="39"/>
      <c r="L55" s="35">
        <v>1.3</v>
      </c>
      <c r="M55" s="35" t="s">
        <v>21</v>
      </c>
      <c r="N55" s="35">
        <f>(F55+(H55*(1*J55)))*L55</f>
        <v>650</v>
      </c>
      <c r="O55" s="11"/>
    </row>
    <row r="56" spans="1:15" s="8" customFormat="1" ht="19.5" customHeight="1">
      <c r="A56" s="36"/>
      <c r="B56" s="29"/>
      <c r="C56" s="43"/>
      <c r="D56" s="51"/>
      <c r="E56" s="38"/>
      <c r="F56" s="34"/>
      <c r="G56" s="34"/>
      <c r="H56" s="34"/>
      <c r="I56" s="35"/>
      <c r="J56" s="35"/>
      <c r="K56" s="39"/>
      <c r="L56" s="40" t="s">
        <v>13</v>
      </c>
      <c r="M56" s="40" t="s">
        <v>21</v>
      </c>
      <c r="N56" s="40">
        <f>N55</f>
        <v>650</v>
      </c>
      <c r="O56" s="11"/>
    </row>
    <row r="57" spans="1:15" ht="30">
      <c r="A57" s="52" t="s">
        <v>55</v>
      </c>
      <c r="B57" s="29" t="s">
        <v>380</v>
      </c>
      <c r="C57" s="43">
        <v>93358</v>
      </c>
      <c r="D57" s="55" t="s">
        <v>56</v>
      </c>
      <c r="E57" s="31" t="s">
        <v>193</v>
      </c>
      <c r="F57" s="34"/>
      <c r="G57" s="34"/>
      <c r="H57" s="34"/>
      <c r="I57" s="35"/>
      <c r="J57" s="35"/>
      <c r="K57" s="39"/>
      <c r="L57" s="40"/>
      <c r="M57" s="40"/>
      <c r="N57" s="40"/>
    </row>
    <row r="58" spans="1:15" ht="15.75">
      <c r="A58" s="45"/>
      <c r="B58" s="29"/>
      <c r="C58" s="28"/>
      <c r="D58" s="51" t="s">
        <v>57</v>
      </c>
      <c r="E58" s="38"/>
      <c r="F58" s="34">
        <v>1.6</v>
      </c>
      <c r="G58" s="34" t="s">
        <v>20</v>
      </c>
      <c r="H58" s="34">
        <v>1</v>
      </c>
      <c r="I58" s="34" t="s">
        <v>20</v>
      </c>
      <c r="J58" s="35">
        <v>110</v>
      </c>
      <c r="K58" s="39"/>
      <c r="L58" s="35"/>
      <c r="M58" s="35" t="s">
        <v>21</v>
      </c>
      <c r="N58" s="35">
        <f>PRODUCT(F58:L58)</f>
        <v>176</v>
      </c>
    </row>
    <row r="59" spans="1:15" ht="15.75">
      <c r="A59" s="45"/>
      <c r="B59" s="29"/>
      <c r="C59" s="28"/>
      <c r="D59" s="51" t="s">
        <v>19</v>
      </c>
      <c r="E59" s="38"/>
      <c r="F59" s="34">
        <v>2</v>
      </c>
      <c r="G59" s="34" t="s">
        <v>20</v>
      </c>
      <c r="H59" s="34">
        <v>1.5</v>
      </c>
      <c r="I59" s="34" t="s">
        <v>20</v>
      </c>
      <c r="J59" s="35">
        <v>20</v>
      </c>
      <c r="K59" s="39"/>
      <c r="L59" s="35"/>
      <c r="M59" s="35"/>
      <c r="N59" s="35">
        <f>PRODUCT(F59:L59)</f>
        <v>60</v>
      </c>
    </row>
    <row r="60" spans="1:15" ht="15.75">
      <c r="A60" s="45"/>
      <c r="B60" s="29"/>
      <c r="C60" s="32"/>
      <c r="D60" s="51"/>
      <c r="E60" s="38"/>
      <c r="F60" s="34"/>
      <c r="G60" s="34"/>
      <c r="H60" s="34"/>
      <c r="I60" s="35"/>
      <c r="J60" s="35"/>
      <c r="K60" s="39"/>
      <c r="L60" s="40" t="s">
        <v>13</v>
      </c>
      <c r="M60" s="40" t="s">
        <v>21</v>
      </c>
      <c r="N60" s="40">
        <f>N58+N59</f>
        <v>236</v>
      </c>
    </row>
    <row r="61" spans="1:15" ht="15.75">
      <c r="A61" s="45"/>
      <c r="B61" s="29"/>
      <c r="C61" s="32"/>
      <c r="D61" s="51"/>
      <c r="E61" s="38"/>
      <c r="F61" s="34"/>
      <c r="G61" s="34"/>
      <c r="H61" s="34"/>
      <c r="I61" s="35"/>
      <c r="J61" s="35"/>
      <c r="K61" s="39"/>
      <c r="L61" s="40"/>
      <c r="M61" s="40"/>
      <c r="N61" s="40"/>
    </row>
    <row r="62" spans="1:15" ht="81" customHeight="1">
      <c r="A62" s="52" t="s">
        <v>58</v>
      </c>
      <c r="B62" s="29" t="s">
        <v>380</v>
      </c>
      <c r="C62" s="29">
        <v>90087</v>
      </c>
      <c r="D62" s="56" t="s">
        <v>59</v>
      </c>
      <c r="E62" s="34" t="s">
        <v>60</v>
      </c>
      <c r="F62" s="34"/>
      <c r="G62" s="34"/>
      <c r="H62" s="34"/>
      <c r="I62" s="34"/>
      <c r="J62" s="34"/>
      <c r="K62" s="34"/>
      <c r="L62" s="34"/>
      <c r="M62" s="34"/>
      <c r="N62" s="34"/>
    </row>
    <row r="63" spans="1:15">
      <c r="A63" s="57"/>
      <c r="B63" s="58"/>
      <c r="C63" s="59"/>
      <c r="D63" s="60"/>
      <c r="E63" s="34"/>
      <c r="F63" s="34">
        <v>20</v>
      </c>
      <c r="G63" s="34" t="s">
        <v>20</v>
      </c>
      <c r="H63" s="34">
        <v>6.5</v>
      </c>
      <c r="I63" s="34" t="s">
        <v>20</v>
      </c>
      <c r="J63" s="34">
        <v>3.5</v>
      </c>
      <c r="K63" s="34" t="s">
        <v>51</v>
      </c>
      <c r="L63" s="34">
        <v>1.3</v>
      </c>
      <c r="M63" s="34" t="s">
        <v>21</v>
      </c>
      <c r="N63" s="34">
        <f>PRODUCT(F63:L63)</f>
        <v>591.5</v>
      </c>
    </row>
    <row r="64" spans="1:15" ht="15.75">
      <c r="A64" s="57"/>
      <c r="B64" s="58"/>
      <c r="C64" s="59"/>
      <c r="D64" s="60"/>
      <c r="E64" s="34"/>
      <c r="F64" s="34"/>
      <c r="G64" s="34"/>
      <c r="H64" s="34"/>
      <c r="I64" s="34"/>
      <c r="J64" s="34"/>
      <c r="K64" s="34"/>
      <c r="L64" s="40" t="s">
        <v>13</v>
      </c>
      <c r="M64" s="40" t="s">
        <v>21</v>
      </c>
      <c r="N64" s="40">
        <f>SUM(N63)</f>
        <v>591.5</v>
      </c>
    </row>
    <row r="65" spans="1:17" ht="15.75">
      <c r="A65" s="45"/>
      <c r="B65" s="29"/>
      <c r="C65" s="32"/>
      <c r="D65" s="51"/>
      <c r="E65" s="38"/>
      <c r="F65" s="34"/>
      <c r="G65" s="34"/>
      <c r="H65" s="34"/>
      <c r="I65" s="35"/>
      <c r="J65" s="35"/>
      <c r="K65" s="39"/>
      <c r="L65" s="40"/>
      <c r="M65" s="40"/>
      <c r="N65" s="40"/>
    </row>
    <row r="66" spans="1:17" ht="45">
      <c r="A66" s="28" t="s">
        <v>61</v>
      </c>
      <c r="B66" s="29" t="s">
        <v>380</v>
      </c>
      <c r="C66" s="29" t="s">
        <v>42</v>
      </c>
      <c r="D66" s="50" t="s">
        <v>43</v>
      </c>
      <c r="E66" s="31" t="s">
        <v>29</v>
      </c>
      <c r="F66" s="34"/>
      <c r="G66" s="34"/>
      <c r="H66" s="34"/>
      <c r="I66" s="35"/>
      <c r="J66" s="35"/>
      <c r="K66" s="39"/>
      <c r="L66" s="40"/>
      <c r="M66" s="40"/>
      <c r="N66" s="40"/>
    </row>
    <row r="67" spans="1:17">
      <c r="A67" s="28"/>
      <c r="B67" s="29"/>
      <c r="C67" s="43"/>
      <c r="D67" s="50"/>
      <c r="E67" s="38"/>
      <c r="F67" s="34">
        <f>N56</f>
        <v>650</v>
      </c>
      <c r="G67" s="34"/>
      <c r="H67" s="34"/>
      <c r="I67" s="35"/>
      <c r="J67" s="35"/>
      <c r="K67" s="39"/>
      <c r="L67" s="35"/>
      <c r="M67" s="35" t="s">
        <v>21</v>
      </c>
      <c r="N67" s="35">
        <f>PRODUCT(F67:L67)</f>
        <v>650</v>
      </c>
    </row>
    <row r="68" spans="1:17">
      <c r="A68" s="28"/>
      <c r="B68" s="29"/>
      <c r="C68" s="43"/>
      <c r="D68" s="50"/>
      <c r="E68" s="38"/>
      <c r="F68" s="34">
        <f>N64</f>
        <v>591.5</v>
      </c>
      <c r="G68" s="34" t="s">
        <v>51</v>
      </c>
      <c r="H68" s="34"/>
      <c r="I68" s="35"/>
      <c r="J68" s="35"/>
      <c r="K68" s="39" t="s">
        <v>51</v>
      </c>
      <c r="L68" s="35">
        <v>1.3</v>
      </c>
      <c r="M68" s="35" t="s">
        <v>21</v>
      </c>
      <c r="N68" s="35">
        <f>F68*L68</f>
        <v>768.95</v>
      </c>
    </row>
    <row r="69" spans="1:17" ht="15.75">
      <c r="A69" s="28"/>
      <c r="B69" s="29"/>
      <c r="C69" s="43"/>
      <c r="D69" s="50"/>
      <c r="E69" s="38"/>
      <c r="F69" s="34"/>
      <c r="G69" s="34"/>
      <c r="H69" s="34"/>
      <c r="I69" s="35"/>
      <c r="J69" s="35"/>
      <c r="K69" s="39"/>
      <c r="L69" s="40" t="s">
        <v>13</v>
      </c>
      <c r="M69" s="40" t="s">
        <v>21</v>
      </c>
      <c r="N69" s="40">
        <f>SUM(N67:N68)</f>
        <v>1418.95</v>
      </c>
    </row>
    <row r="70" spans="1:17" ht="15.75">
      <c r="A70" s="363"/>
      <c r="B70" s="253"/>
      <c r="C70" s="366"/>
      <c r="D70" s="367"/>
      <c r="E70" s="348"/>
      <c r="F70" s="349"/>
      <c r="G70" s="349"/>
      <c r="H70" s="349"/>
      <c r="I70" s="350"/>
      <c r="J70" s="350"/>
      <c r="K70" s="351"/>
      <c r="L70" s="361"/>
      <c r="M70" s="361"/>
      <c r="N70" s="361"/>
    </row>
    <row r="71" spans="1:17" ht="30">
      <c r="A71" s="28" t="s">
        <v>374</v>
      </c>
      <c r="B71" s="29" t="s">
        <v>380</v>
      </c>
      <c r="C71" s="29" t="s">
        <v>372</v>
      </c>
      <c r="D71" s="49" t="s">
        <v>192</v>
      </c>
      <c r="E71" s="31" t="s">
        <v>29</v>
      </c>
      <c r="F71" s="34"/>
      <c r="G71" s="34"/>
      <c r="H71" s="34"/>
      <c r="I71" s="35"/>
      <c r="J71" s="35"/>
      <c r="K71" s="39"/>
      <c r="L71" s="40"/>
      <c r="M71" s="40"/>
      <c r="N71" s="40"/>
    </row>
    <row r="72" spans="1:17">
      <c r="A72" s="28"/>
      <c r="B72" s="29"/>
      <c r="C72" s="43"/>
      <c r="D72" s="50"/>
      <c r="E72" s="38"/>
      <c r="F72" s="34">
        <f>N60</f>
        <v>236</v>
      </c>
      <c r="G72" s="34"/>
      <c r="H72" s="34"/>
      <c r="I72" s="35"/>
      <c r="J72" s="35"/>
      <c r="K72" s="39"/>
      <c r="L72" s="35">
        <v>1.3</v>
      </c>
      <c r="M72" s="35" t="s">
        <v>21</v>
      </c>
      <c r="N72" s="35">
        <f>F72</f>
        <v>236</v>
      </c>
    </row>
    <row r="73" spans="1:17" ht="15.75">
      <c r="A73" s="28"/>
      <c r="B73" s="29"/>
      <c r="C73" s="43"/>
      <c r="D73" s="50"/>
      <c r="E73" s="38"/>
      <c r="F73" s="34"/>
      <c r="G73" s="34"/>
      <c r="H73" s="34"/>
      <c r="I73" s="35"/>
      <c r="J73" s="35"/>
      <c r="K73" s="39"/>
      <c r="L73" s="40" t="s">
        <v>13</v>
      </c>
      <c r="M73" s="40" t="s">
        <v>21</v>
      </c>
      <c r="N73" s="40">
        <f>N72</f>
        <v>236</v>
      </c>
    </row>
    <row r="74" spans="1:17" s="7" customFormat="1" ht="36.75" customHeight="1">
      <c r="A74" s="22" t="s">
        <v>62</v>
      </c>
      <c r="B74" s="23"/>
      <c r="C74" s="22"/>
      <c r="D74" s="24" t="s">
        <v>63</v>
      </c>
      <c r="E74" s="25"/>
      <c r="F74" s="25"/>
      <c r="G74" s="25"/>
      <c r="H74" s="25"/>
      <c r="I74" s="25"/>
      <c r="J74" s="25"/>
      <c r="K74" s="25"/>
      <c r="L74" s="25"/>
      <c r="M74" s="26"/>
      <c r="N74" s="25"/>
      <c r="O74" s="27"/>
      <c r="P74" s="27"/>
      <c r="Q74" s="27"/>
    </row>
    <row r="75" spans="1:17" ht="48.75" customHeight="1">
      <c r="A75" s="52" t="s">
        <v>64</v>
      </c>
      <c r="B75" s="29" t="s">
        <v>380</v>
      </c>
      <c r="C75" s="43">
        <v>102485</v>
      </c>
      <c r="D75" s="30" t="s">
        <v>65</v>
      </c>
      <c r="E75" s="31" t="s">
        <v>29</v>
      </c>
      <c r="F75" s="34"/>
      <c r="G75" s="34"/>
      <c r="H75" s="34"/>
      <c r="I75" s="35"/>
      <c r="J75" s="35"/>
      <c r="K75" s="39"/>
      <c r="L75" s="35"/>
      <c r="M75" s="35"/>
      <c r="N75" s="35"/>
    </row>
    <row r="76" spans="1:17">
      <c r="A76" s="36"/>
      <c r="B76" s="61"/>
      <c r="C76" s="62"/>
      <c r="D76" s="51" t="s">
        <v>57</v>
      </c>
      <c r="E76" s="38"/>
      <c r="F76" s="34">
        <v>1</v>
      </c>
      <c r="G76" s="34" t="s">
        <v>20</v>
      </c>
      <c r="H76" s="35">
        <v>110</v>
      </c>
      <c r="I76" s="34" t="s">
        <v>20</v>
      </c>
      <c r="J76" s="34">
        <v>0.05</v>
      </c>
      <c r="K76" s="39" t="s">
        <v>20</v>
      </c>
      <c r="L76" s="63"/>
      <c r="M76" s="35" t="s">
        <v>21</v>
      </c>
      <c r="N76" s="35">
        <f>PRODUCT(F76:L76)</f>
        <v>5.5</v>
      </c>
    </row>
    <row r="77" spans="1:17">
      <c r="A77" s="36"/>
      <c r="B77" s="61"/>
      <c r="C77" s="62"/>
      <c r="D77" s="51" t="s">
        <v>19</v>
      </c>
      <c r="E77" s="38"/>
      <c r="F77" s="34">
        <v>1.5</v>
      </c>
      <c r="G77" s="34" t="s">
        <v>20</v>
      </c>
      <c r="H77" s="35">
        <v>20</v>
      </c>
      <c r="I77" s="34" t="s">
        <v>20</v>
      </c>
      <c r="J77" s="34">
        <v>0.05</v>
      </c>
      <c r="K77" s="39" t="s">
        <v>20</v>
      </c>
      <c r="L77" s="63"/>
      <c r="M77" s="35" t="s">
        <v>21</v>
      </c>
      <c r="N77" s="35">
        <f>PRODUCT(F77:L77)</f>
        <v>1.5</v>
      </c>
    </row>
    <row r="78" spans="1:17" ht="15.75">
      <c r="A78" s="36"/>
      <c r="B78" s="29"/>
      <c r="C78" s="28"/>
      <c r="D78" s="37"/>
      <c r="E78" s="38"/>
      <c r="F78" s="34"/>
      <c r="G78" s="34"/>
      <c r="H78" s="34"/>
      <c r="I78" s="35"/>
      <c r="J78" s="35"/>
      <c r="K78" s="39"/>
      <c r="L78" s="40" t="s">
        <v>13</v>
      </c>
      <c r="M78" s="40" t="s">
        <v>21</v>
      </c>
      <c r="N78" s="40">
        <f>N76</f>
        <v>5.5</v>
      </c>
    </row>
    <row r="79" spans="1:17" ht="45">
      <c r="A79" s="52" t="s">
        <v>66</v>
      </c>
      <c r="B79" s="29" t="s">
        <v>380</v>
      </c>
      <c r="C79" s="29" t="s">
        <v>67</v>
      </c>
      <c r="D79" s="30" t="s">
        <v>68</v>
      </c>
      <c r="E79" s="31" t="s">
        <v>29</v>
      </c>
      <c r="F79" s="34"/>
      <c r="G79" s="34"/>
      <c r="H79" s="34"/>
      <c r="I79" s="35"/>
      <c r="J79" s="35"/>
      <c r="K79" s="39"/>
      <c r="L79" s="40"/>
      <c r="M79" s="35"/>
      <c r="N79" s="35"/>
    </row>
    <row r="80" spans="1:17">
      <c r="A80" s="52"/>
      <c r="B80" s="29"/>
      <c r="C80" s="43"/>
      <c r="D80" s="51" t="s">
        <v>69</v>
      </c>
      <c r="E80" s="38"/>
      <c r="F80" s="34">
        <v>110</v>
      </c>
      <c r="G80" s="34" t="s">
        <v>20</v>
      </c>
      <c r="H80" s="34">
        <v>1</v>
      </c>
      <c r="I80" s="34" t="s">
        <v>20</v>
      </c>
      <c r="J80" s="35">
        <v>1</v>
      </c>
      <c r="K80" s="39" t="s">
        <v>20</v>
      </c>
      <c r="L80" s="35"/>
      <c r="M80" s="35" t="s">
        <v>21</v>
      </c>
      <c r="N80" s="35">
        <f>PRODUCT(F80:L80)</f>
        <v>110</v>
      </c>
    </row>
    <row r="81" spans="1:14" ht="15.75">
      <c r="A81" s="52"/>
      <c r="B81" s="29"/>
      <c r="C81" s="43"/>
      <c r="D81" s="51"/>
      <c r="E81" s="38"/>
      <c r="F81" s="34"/>
      <c r="G81" s="34"/>
      <c r="H81" s="34"/>
      <c r="I81" s="34"/>
      <c r="J81" s="35"/>
      <c r="K81" s="39"/>
      <c r="L81" s="35"/>
      <c r="M81" s="40" t="s">
        <v>21</v>
      </c>
      <c r="N81" s="40">
        <f>N80</f>
        <v>110</v>
      </c>
    </row>
    <row r="82" spans="1:14" ht="15.75">
      <c r="A82" s="52"/>
      <c r="B82" s="29"/>
      <c r="C82" s="43"/>
      <c r="D82" s="51"/>
      <c r="E82" s="38"/>
      <c r="F82" s="34"/>
      <c r="G82" s="34"/>
      <c r="H82" s="34"/>
      <c r="I82" s="34"/>
      <c r="J82" s="35"/>
      <c r="K82" s="39"/>
      <c r="L82" s="35"/>
      <c r="M82" s="40"/>
      <c r="N82" s="40"/>
    </row>
    <row r="83" spans="1:14">
      <c r="A83" s="52"/>
      <c r="B83" s="29"/>
      <c r="C83" s="43"/>
      <c r="D83" s="51" t="s">
        <v>70</v>
      </c>
      <c r="E83" s="38"/>
      <c r="F83" s="34">
        <v>20</v>
      </c>
      <c r="G83" s="34" t="s">
        <v>20</v>
      </c>
      <c r="H83" s="34">
        <v>1.5</v>
      </c>
      <c r="I83" s="34"/>
      <c r="J83" s="35">
        <v>1.5</v>
      </c>
      <c r="K83" s="39"/>
      <c r="L83" s="35"/>
      <c r="M83" s="35" t="s">
        <v>21</v>
      </c>
      <c r="N83" s="35">
        <f>PRODUCT(F83:L83)</f>
        <v>45</v>
      </c>
    </row>
    <row r="84" spans="1:14" ht="15.75">
      <c r="A84" s="52"/>
      <c r="B84" s="29"/>
      <c r="C84" s="43"/>
      <c r="D84" s="51"/>
      <c r="E84" s="38"/>
      <c r="F84" s="34"/>
      <c r="G84" s="34"/>
      <c r="H84" s="34"/>
      <c r="I84" s="34"/>
      <c r="J84" s="35"/>
      <c r="K84" s="39"/>
      <c r="L84" s="35"/>
      <c r="M84" s="40" t="s">
        <v>21</v>
      </c>
      <c r="N84" s="40">
        <f>N83</f>
        <v>45</v>
      </c>
    </row>
    <row r="85" spans="1:14" ht="15.75">
      <c r="A85" s="52"/>
      <c r="B85" s="29"/>
      <c r="C85" s="43"/>
      <c r="D85" s="51"/>
      <c r="E85" s="38"/>
      <c r="F85" s="34"/>
      <c r="G85" s="34"/>
      <c r="H85" s="34"/>
      <c r="I85" s="34"/>
      <c r="J85" s="35"/>
      <c r="K85" s="39"/>
      <c r="L85" s="35"/>
      <c r="M85" s="40"/>
      <c r="N85" s="40"/>
    </row>
    <row r="86" spans="1:14">
      <c r="A86" s="52"/>
      <c r="B86" s="29"/>
      <c r="C86" s="43"/>
      <c r="D86" s="51" t="s">
        <v>71</v>
      </c>
      <c r="E86" s="38"/>
      <c r="F86" s="34">
        <v>110</v>
      </c>
      <c r="G86" s="34" t="s">
        <v>20</v>
      </c>
      <c r="H86" s="34">
        <v>1</v>
      </c>
      <c r="I86" s="34" t="s">
        <v>20</v>
      </c>
      <c r="J86" s="35">
        <v>3</v>
      </c>
      <c r="K86" s="39" t="s">
        <v>20</v>
      </c>
      <c r="L86" s="35"/>
      <c r="M86" s="35" t="s">
        <v>21</v>
      </c>
      <c r="N86" s="35">
        <f>((H87+H86)/2)*J86*F86</f>
        <v>230.99999999999997</v>
      </c>
    </row>
    <row r="87" spans="1:14" ht="15.75">
      <c r="A87" s="52"/>
      <c r="B87" s="29"/>
      <c r="C87" s="43"/>
      <c r="D87" s="51"/>
      <c r="E87" s="38"/>
      <c r="F87" s="34"/>
      <c r="G87" s="34"/>
      <c r="H87" s="34">
        <v>0.4</v>
      </c>
      <c r="I87" s="34"/>
      <c r="J87" s="35"/>
      <c r="K87" s="39"/>
      <c r="L87" s="35"/>
      <c r="M87" s="40" t="s">
        <v>21</v>
      </c>
      <c r="N87" s="40">
        <f>N86</f>
        <v>230.99999999999997</v>
      </c>
    </row>
    <row r="88" spans="1:14" ht="15.75">
      <c r="A88" s="52"/>
      <c r="B88" s="29"/>
      <c r="C88" s="43"/>
      <c r="D88" s="51"/>
      <c r="E88" s="38"/>
      <c r="F88" s="34"/>
      <c r="G88" s="34"/>
      <c r="H88" s="34"/>
      <c r="I88" s="34"/>
      <c r="J88" s="35"/>
      <c r="K88" s="39"/>
      <c r="L88" s="35"/>
      <c r="M88" s="40"/>
      <c r="N88" s="40"/>
    </row>
    <row r="89" spans="1:14">
      <c r="A89" s="52"/>
      <c r="B89" s="29"/>
      <c r="C89" s="43"/>
      <c r="D89" s="51" t="s">
        <v>72</v>
      </c>
      <c r="E89" s="38"/>
      <c r="F89" s="34">
        <v>20</v>
      </c>
      <c r="G89" s="34" t="s">
        <v>20</v>
      </c>
      <c r="H89" s="34">
        <v>1.5</v>
      </c>
      <c r="I89" s="34" t="s">
        <v>20</v>
      </c>
      <c r="J89" s="35">
        <v>4.5</v>
      </c>
      <c r="K89" s="39"/>
      <c r="L89" s="35"/>
      <c r="M89" s="35" t="s">
        <v>21</v>
      </c>
      <c r="N89" s="35">
        <f>((H90+H89)/2)*J89*F89</f>
        <v>85.499999999999986</v>
      </c>
    </row>
    <row r="90" spans="1:14" ht="15.75">
      <c r="A90" s="52"/>
      <c r="B90" s="29"/>
      <c r="C90" s="43"/>
      <c r="D90" s="51"/>
      <c r="E90" s="38"/>
      <c r="F90" s="34"/>
      <c r="G90" s="34"/>
      <c r="H90" s="34">
        <v>0.4</v>
      </c>
      <c r="I90" s="34"/>
      <c r="J90" s="35"/>
      <c r="K90" s="39"/>
      <c r="L90" s="40" t="s">
        <v>13</v>
      </c>
      <c r="M90" s="40" t="s">
        <v>21</v>
      </c>
      <c r="N90" s="40">
        <f>N89</f>
        <v>85.499999999999986</v>
      </c>
    </row>
    <row r="91" spans="1:14" ht="15.75">
      <c r="A91" s="52"/>
      <c r="B91" s="29"/>
      <c r="C91" s="43"/>
      <c r="D91" s="51"/>
      <c r="E91" s="38"/>
      <c r="F91" s="34"/>
      <c r="G91" s="34"/>
      <c r="H91" s="34"/>
      <c r="I91" s="34"/>
      <c r="J91" s="35"/>
      <c r="K91" s="39"/>
      <c r="L91" s="40"/>
      <c r="M91" s="40"/>
      <c r="N91" s="40"/>
    </row>
    <row r="92" spans="1:14" ht="15.75">
      <c r="A92" s="52"/>
      <c r="B92" s="29"/>
      <c r="C92" s="43"/>
      <c r="D92" s="51"/>
      <c r="E92" s="38"/>
      <c r="F92" s="34"/>
      <c r="G92" s="34"/>
      <c r="H92" s="34"/>
      <c r="I92" s="34"/>
      <c r="J92" s="35"/>
      <c r="K92" s="39"/>
      <c r="L92" s="40" t="s">
        <v>13</v>
      </c>
      <c r="M92" s="40" t="s">
        <v>21</v>
      </c>
      <c r="N92" s="40">
        <f>N81+N84+N87+N90</f>
        <v>471.5</v>
      </c>
    </row>
    <row r="93" spans="1:14" ht="15.75">
      <c r="A93" s="52"/>
      <c r="B93" s="29"/>
      <c r="C93" s="43"/>
      <c r="D93" s="51"/>
      <c r="E93" s="38"/>
      <c r="F93" s="34"/>
      <c r="G93" s="34"/>
      <c r="H93" s="34"/>
      <c r="I93" s="34"/>
      <c r="J93" s="35"/>
      <c r="K93" s="39"/>
      <c r="L93" s="40"/>
      <c r="M93" s="40"/>
      <c r="N93" s="40"/>
    </row>
    <row r="94" spans="1:14" ht="30">
      <c r="A94" s="52" t="s">
        <v>73</v>
      </c>
      <c r="B94" s="29" t="s">
        <v>380</v>
      </c>
      <c r="C94" s="29" t="s">
        <v>376</v>
      </c>
      <c r="D94" s="30" t="s">
        <v>213</v>
      </c>
      <c r="E94" s="31" t="s">
        <v>29</v>
      </c>
      <c r="F94" s="34"/>
      <c r="G94" s="34"/>
      <c r="H94" s="34"/>
      <c r="I94" s="35"/>
      <c r="J94" s="35"/>
      <c r="K94" s="39"/>
      <c r="L94" s="40"/>
      <c r="M94" s="35"/>
      <c r="N94" s="35"/>
    </row>
    <row r="95" spans="1:14">
      <c r="A95" s="52"/>
      <c r="B95" s="29"/>
      <c r="C95" s="43"/>
      <c r="D95" s="51"/>
      <c r="E95" s="38"/>
      <c r="F95" s="34">
        <f>N92</f>
        <v>471.5</v>
      </c>
      <c r="G95" s="34" t="s">
        <v>20</v>
      </c>
      <c r="H95" s="34"/>
      <c r="I95" s="34" t="s">
        <v>20</v>
      </c>
      <c r="J95" s="35"/>
      <c r="K95" s="39" t="s">
        <v>20</v>
      </c>
      <c r="L95" s="35">
        <v>1.1000000000000001</v>
      </c>
      <c r="M95" s="35" t="s">
        <v>21</v>
      </c>
      <c r="N95" s="35">
        <f>PRODUCT(F95:L95)</f>
        <v>518.65000000000009</v>
      </c>
    </row>
    <row r="96" spans="1:14" ht="15.75">
      <c r="A96" s="52"/>
      <c r="B96" s="29"/>
      <c r="C96" s="43"/>
      <c r="D96" s="51"/>
      <c r="E96" s="38"/>
      <c r="F96" s="34"/>
      <c r="G96" s="34"/>
      <c r="H96" s="34"/>
      <c r="I96" s="34"/>
      <c r="J96" s="35"/>
      <c r="K96" s="39"/>
      <c r="L96" s="35"/>
      <c r="M96" s="40" t="s">
        <v>21</v>
      </c>
      <c r="N96" s="40">
        <f>N95</f>
        <v>518.65000000000009</v>
      </c>
    </row>
    <row r="97" spans="1:14" ht="46.5" customHeight="1">
      <c r="A97" s="28" t="s">
        <v>76</v>
      </c>
      <c r="B97" s="29" t="s">
        <v>380</v>
      </c>
      <c r="C97" s="43">
        <v>9841</v>
      </c>
      <c r="D97" s="64" t="s">
        <v>354</v>
      </c>
      <c r="E97" s="31" t="s">
        <v>75</v>
      </c>
      <c r="F97" s="34"/>
      <c r="G97" s="34"/>
      <c r="H97" s="34"/>
      <c r="I97" s="35"/>
      <c r="J97" s="35"/>
      <c r="K97" s="39"/>
      <c r="L97" s="40"/>
      <c r="M97" s="40"/>
      <c r="N97" s="40"/>
    </row>
    <row r="98" spans="1:14">
      <c r="A98" s="28"/>
      <c r="B98" s="29"/>
      <c r="C98" s="43"/>
      <c r="D98" s="51" t="s">
        <v>71</v>
      </c>
      <c r="E98" s="31"/>
      <c r="F98" s="34">
        <v>1.65</v>
      </c>
      <c r="G98" s="34" t="s">
        <v>20</v>
      </c>
      <c r="H98" s="34">
        <v>2</v>
      </c>
      <c r="I98" s="35" t="s">
        <v>20</v>
      </c>
      <c r="J98" s="35">
        <v>2</v>
      </c>
      <c r="K98" s="39" t="s">
        <v>20</v>
      </c>
      <c r="L98" s="34">
        <f>F86</f>
        <v>110</v>
      </c>
      <c r="M98" s="35" t="s">
        <v>21</v>
      </c>
      <c r="N98" s="35">
        <f>(L98-H98)*J98*F98</f>
        <v>356.4</v>
      </c>
    </row>
    <row r="99" spans="1:14">
      <c r="A99" s="52"/>
      <c r="B99" s="29"/>
      <c r="C99" s="43"/>
      <c r="D99" s="51" t="s">
        <v>72</v>
      </c>
      <c r="E99" s="38"/>
      <c r="F99" s="34">
        <v>1.65</v>
      </c>
      <c r="G99" s="34" t="s">
        <v>20</v>
      </c>
      <c r="H99" s="34">
        <v>2</v>
      </c>
      <c r="I99" s="34" t="s">
        <v>20</v>
      </c>
      <c r="J99" s="35">
        <v>3</v>
      </c>
      <c r="K99" s="39" t="s">
        <v>20</v>
      </c>
      <c r="L99" s="35">
        <v>20</v>
      </c>
      <c r="M99" s="35" t="s">
        <v>21</v>
      </c>
      <c r="N99" s="35">
        <f>(L99-H99)*J99*F99</f>
        <v>89.1</v>
      </c>
    </row>
    <row r="100" spans="1:14" ht="15.75">
      <c r="A100" s="52"/>
      <c r="B100" s="29"/>
      <c r="C100" s="43"/>
      <c r="D100" s="51"/>
      <c r="E100" s="38"/>
      <c r="F100" s="34"/>
      <c r="G100" s="34"/>
      <c r="H100" s="34"/>
      <c r="I100" s="35"/>
      <c r="J100" s="35"/>
      <c r="K100" s="39"/>
      <c r="L100" s="40" t="s">
        <v>13</v>
      </c>
      <c r="M100" s="40" t="s">
        <v>21</v>
      </c>
      <c r="N100" s="40">
        <f>N98+N99</f>
        <v>445.5</v>
      </c>
    </row>
    <row r="101" spans="1:14" ht="15.75">
      <c r="A101" s="52"/>
      <c r="B101" s="29"/>
      <c r="C101" s="43"/>
      <c r="D101" s="51"/>
      <c r="E101" s="38"/>
      <c r="F101" s="34"/>
      <c r="G101" s="34"/>
      <c r="H101" s="34"/>
      <c r="I101" s="35"/>
      <c r="J101" s="35"/>
      <c r="K101" s="39"/>
      <c r="L101" s="40"/>
      <c r="M101" s="40"/>
      <c r="N101" s="40"/>
    </row>
    <row r="102" spans="1:14">
      <c r="A102" s="52"/>
      <c r="B102" s="29"/>
      <c r="C102" s="43"/>
      <c r="D102" s="51"/>
      <c r="E102" s="38"/>
      <c r="F102" s="34"/>
      <c r="G102" s="34"/>
      <c r="H102" s="34"/>
      <c r="I102" s="35"/>
      <c r="J102" s="35"/>
      <c r="K102" s="39"/>
      <c r="L102" s="63"/>
      <c r="M102" s="65"/>
      <c r="N102" s="66"/>
    </row>
    <row r="103" spans="1:14" ht="15.75">
      <c r="A103" s="52"/>
      <c r="B103" s="29"/>
      <c r="C103" s="43"/>
      <c r="D103" s="51"/>
      <c r="E103" s="38"/>
      <c r="F103" s="34"/>
      <c r="G103" s="34"/>
      <c r="H103" s="34"/>
      <c r="I103" s="35"/>
      <c r="J103" s="35"/>
      <c r="K103" s="39"/>
      <c r="L103" s="40"/>
      <c r="M103" s="40"/>
      <c r="N103" s="40"/>
    </row>
    <row r="104" spans="1:14" ht="45">
      <c r="A104" s="28" t="s">
        <v>79</v>
      </c>
      <c r="B104" s="29" t="s">
        <v>380</v>
      </c>
      <c r="C104" s="43">
        <v>89508</v>
      </c>
      <c r="D104" s="64" t="s">
        <v>77</v>
      </c>
      <c r="E104" s="31" t="s">
        <v>75</v>
      </c>
      <c r="F104" s="34"/>
      <c r="G104" s="34"/>
      <c r="H104" s="34"/>
      <c r="I104" s="35"/>
      <c r="J104" s="35"/>
      <c r="K104" s="39"/>
      <c r="L104" s="40"/>
      <c r="M104" s="35"/>
      <c r="N104" s="35"/>
    </row>
    <row r="105" spans="1:14">
      <c r="A105" s="28"/>
      <c r="B105" s="29"/>
      <c r="C105" s="43"/>
      <c r="D105" s="51" t="s">
        <v>78</v>
      </c>
      <c r="E105" s="31"/>
      <c r="F105" s="34">
        <v>30</v>
      </c>
      <c r="G105" s="34" t="s">
        <v>20</v>
      </c>
      <c r="H105" s="34">
        <v>40</v>
      </c>
      <c r="I105" s="34" t="s">
        <v>20</v>
      </c>
      <c r="J105" s="35">
        <v>2</v>
      </c>
      <c r="K105" s="34" t="s">
        <v>20</v>
      </c>
      <c r="L105" s="35">
        <v>0.2</v>
      </c>
      <c r="M105" s="35"/>
      <c r="N105" s="35">
        <f>PRODUCT(F105:L105)</f>
        <v>480</v>
      </c>
    </row>
    <row r="106" spans="1:14" ht="15.75">
      <c r="A106" s="67"/>
      <c r="B106" s="68"/>
      <c r="C106" s="52"/>
      <c r="D106" s="69"/>
      <c r="E106" s="38"/>
      <c r="F106" s="34"/>
      <c r="G106" s="34"/>
      <c r="H106" s="34"/>
      <c r="I106" s="35"/>
      <c r="J106" s="35"/>
      <c r="K106" s="39"/>
      <c r="L106" s="40" t="s">
        <v>13</v>
      </c>
      <c r="M106" s="40" t="s">
        <v>21</v>
      </c>
      <c r="N106" s="40">
        <f>N105</f>
        <v>480</v>
      </c>
    </row>
    <row r="107" spans="1:14" ht="60">
      <c r="A107" s="52" t="s">
        <v>81</v>
      </c>
      <c r="B107" s="29" t="s">
        <v>380</v>
      </c>
      <c r="C107" s="43">
        <v>102712</v>
      </c>
      <c r="D107" s="64" t="s">
        <v>80</v>
      </c>
      <c r="E107" s="31" t="s">
        <v>19</v>
      </c>
      <c r="F107" s="34"/>
      <c r="G107" s="34"/>
      <c r="H107" s="34"/>
      <c r="I107" s="35"/>
      <c r="J107" s="35"/>
      <c r="K107" s="39"/>
      <c r="L107" s="35"/>
      <c r="M107" s="35"/>
      <c r="N107" s="35"/>
    </row>
    <row r="108" spans="1:14">
      <c r="A108" s="36"/>
      <c r="B108" s="29"/>
      <c r="C108" s="28"/>
      <c r="D108" s="37"/>
      <c r="E108" s="38"/>
      <c r="F108" s="34">
        <v>600</v>
      </c>
      <c r="G108" s="34" t="s">
        <v>20</v>
      </c>
      <c r="H108" s="34">
        <v>0.2</v>
      </c>
      <c r="I108" s="34" t="s">
        <v>20</v>
      </c>
      <c r="J108" s="35">
        <v>0.2</v>
      </c>
      <c r="K108" s="39"/>
      <c r="L108" s="35"/>
      <c r="M108" s="35" t="s">
        <v>21</v>
      </c>
      <c r="N108" s="35">
        <f>PRODUCT(F108:L108)</f>
        <v>24</v>
      </c>
    </row>
    <row r="109" spans="1:14" ht="15.75">
      <c r="A109" s="36"/>
      <c r="B109" s="29"/>
      <c r="C109" s="28"/>
      <c r="D109" s="37"/>
      <c r="E109" s="38"/>
      <c r="F109" s="34"/>
      <c r="G109" s="34"/>
      <c r="H109" s="34"/>
      <c r="I109" s="35"/>
      <c r="J109" s="35"/>
      <c r="K109" s="39"/>
      <c r="L109" s="40" t="s">
        <v>13</v>
      </c>
      <c r="M109" s="40" t="s">
        <v>21</v>
      </c>
      <c r="N109" s="40">
        <f>N108</f>
        <v>24</v>
      </c>
    </row>
    <row r="110" spans="1:14" ht="30">
      <c r="A110" s="52" t="s">
        <v>83</v>
      </c>
      <c r="B110" s="29" t="s">
        <v>380</v>
      </c>
      <c r="C110" s="43">
        <v>102719</v>
      </c>
      <c r="D110" s="64" t="s">
        <v>82</v>
      </c>
      <c r="E110" s="31" t="s">
        <v>29</v>
      </c>
      <c r="F110" s="45"/>
      <c r="G110" s="45"/>
      <c r="H110" s="45"/>
      <c r="I110" s="45"/>
      <c r="J110" s="45"/>
      <c r="K110" s="45"/>
      <c r="L110" s="45"/>
      <c r="M110" s="45"/>
      <c r="N110" s="45"/>
    </row>
    <row r="111" spans="1:14" ht="15.75">
      <c r="A111" s="45"/>
      <c r="B111" s="46"/>
      <c r="C111" s="45"/>
      <c r="D111" s="48"/>
      <c r="E111" s="45"/>
      <c r="F111" s="34">
        <v>0.2</v>
      </c>
      <c r="G111" s="34" t="s">
        <v>20</v>
      </c>
      <c r="H111" s="34">
        <v>0.2</v>
      </c>
      <c r="I111" s="34" t="s">
        <v>20</v>
      </c>
      <c r="J111" s="35">
        <v>0.2</v>
      </c>
      <c r="K111" s="39" t="s">
        <v>20</v>
      </c>
      <c r="L111" s="35">
        <f>F108</f>
        <v>600</v>
      </c>
      <c r="M111" s="35" t="s">
        <v>21</v>
      </c>
      <c r="N111" s="35">
        <f>PRODUCT(F111:L111)</f>
        <v>4.8000000000000007</v>
      </c>
    </row>
    <row r="112" spans="1:14" ht="15.75">
      <c r="A112" s="45"/>
      <c r="B112" s="46"/>
      <c r="C112" s="45"/>
      <c r="D112" s="48"/>
      <c r="E112" s="45"/>
      <c r="F112" s="34"/>
      <c r="G112" s="34"/>
      <c r="H112" s="34"/>
      <c r="I112" s="35"/>
      <c r="J112" s="35"/>
      <c r="K112" s="39"/>
      <c r="L112" s="40" t="s">
        <v>13</v>
      </c>
      <c r="M112" s="40" t="s">
        <v>21</v>
      </c>
      <c r="N112" s="40">
        <f>N111</f>
        <v>4.8000000000000007</v>
      </c>
    </row>
    <row r="113" spans="1:17" ht="30">
      <c r="A113" s="52" t="s">
        <v>85</v>
      </c>
      <c r="B113" s="29" t="s">
        <v>380</v>
      </c>
      <c r="C113" s="43">
        <v>96995</v>
      </c>
      <c r="D113" s="64" t="s">
        <v>84</v>
      </c>
      <c r="E113" s="31" t="s">
        <v>29</v>
      </c>
      <c r="F113" s="45"/>
      <c r="G113" s="45"/>
      <c r="H113" s="45"/>
      <c r="I113" s="45"/>
      <c r="J113" s="45"/>
      <c r="K113" s="45"/>
      <c r="L113" s="45"/>
      <c r="M113" s="45"/>
      <c r="N113" s="45"/>
    </row>
    <row r="114" spans="1:17" ht="15.75">
      <c r="A114" s="36"/>
      <c r="B114" s="46"/>
      <c r="C114" s="45"/>
      <c r="D114" s="48"/>
      <c r="E114" s="45"/>
      <c r="F114" s="34">
        <f>F86+F89</f>
        <v>130</v>
      </c>
      <c r="G114" s="34" t="s">
        <v>20</v>
      </c>
      <c r="H114" s="34">
        <v>2</v>
      </c>
      <c r="I114" s="34" t="s">
        <v>20</v>
      </c>
      <c r="J114" s="35">
        <v>2</v>
      </c>
      <c r="K114" s="39" t="s">
        <v>20</v>
      </c>
      <c r="L114" s="35"/>
      <c r="M114" s="35" t="s">
        <v>21</v>
      </c>
      <c r="N114" s="35">
        <f>PRODUCT(F114:L114)</f>
        <v>520</v>
      </c>
    </row>
    <row r="115" spans="1:17" ht="15.75">
      <c r="A115" s="36"/>
      <c r="B115" s="29"/>
      <c r="C115" s="43"/>
      <c r="D115" s="55"/>
      <c r="E115" s="31"/>
      <c r="F115" s="34"/>
      <c r="G115" s="34"/>
      <c r="H115" s="34"/>
      <c r="I115" s="35"/>
      <c r="J115" s="35"/>
      <c r="K115" s="39"/>
      <c r="L115" s="40" t="s">
        <v>13</v>
      </c>
      <c r="M115" s="40" t="s">
        <v>21</v>
      </c>
      <c r="N115" s="40">
        <f>N114</f>
        <v>520</v>
      </c>
    </row>
    <row r="116" spans="1:17" ht="135">
      <c r="A116" s="52" t="s">
        <v>375</v>
      </c>
      <c r="B116" s="29" t="s">
        <v>380</v>
      </c>
      <c r="C116" s="29" t="s">
        <v>86</v>
      </c>
      <c r="D116" s="64" t="s">
        <v>87</v>
      </c>
      <c r="E116" s="31" t="s">
        <v>19</v>
      </c>
      <c r="F116" s="70"/>
      <c r="G116" s="70"/>
      <c r="H116" s="34"/>
      <c r="I116" s="35"/>
      <c r="J116" s="35"/>
      <c r="K116" s="39"/>
      <c r="L116" s="40"/>
      <c r="M116" s="40"/>
      <c r="N116" s="40"/>
    </row>
    <row r="117" spans="1:17">
      <c r="A117" s="36"/>
      <c r="B117" s="29"/>
      <c r="C117" s="43"/>
      <c r="D117" s="71" t="s">
        <v>88</v>
      </c>
      <c r="E117" s="31"/>
      <c r="F117" s="34">
        <v>10</v>
      </c>
      <c r="G117" s="34" t="s">
        <v>20</v>
      </c>
      <c r="H117" s="34">
        <v>75</v>
      </c>
      <c r="I117" s="34" t="s">
        <v>20</v>
      </c>
      <c r="J117" s="35"/>
      <c r="K117" s="39"/>
      <c r="L117" s="35"/>
      <c r="M117" s="35" t="s">
        <v>21</v>
      </c>
      <c r="N117" s="35">
        <f>((F118+F117)/2)*H117</f>
        <v>1500</v>
      </c>
    </row>
    <row r="118" spans="1:17">
      <c r="A118" s="36"/>
      <c r="B118" s="29"/>
      <c r="C118" s="43"/>
      <c r="D118" s="71" t="s">
        <v>89</v>
      </c>
      <c r="E118" s="31"/>
      <c r="F118" s="34">
        <v>30</v>
      </c>
      <c r="G118" s="34" t="s">
        <v>20</v>
      </c>
      <c r="H118" s="34"/>
      <c r="I118" s="34"/>
      <c r="J118" s="35"/>
      <c r="K118" s="39"/>
      <c r="L118" s="35"/>
      <c r="M118" s="35"/>
      <c r="N118" s="35"/>
    </row>
    <row r="119" spans="1:17" ht="15.75">
      <c r="A119" s="36"/>
      <c r="B119" s="29"/>
      <c r="C119" s="43"/>
      <c r="D119" s="55"/>
      <c r="E119" s="31"/>
      <c r="F119" s="34"/>
      <c r="G119" s="34"/>
      <c r="H119" s="34"/>
      <c r="I119" s="35"/>
      <c r="J119" s="35"/>
      <c r="K119" s="39"/>
      <c r="L119" s="40" t="s">
        <v>13</v>
      </c>
      <c r="M119" s="40" t="s">
        <v>21</v>
      </c>
      <c r="N119" s="40">
        <f>N117</f>
        <v>1500</v>
      </c>
    </row>
    <row r="120" spans="1:17" s="7" customFormat="1" ht="36.75" customHeight="1">
      <c r="A120" s="22" t="s">
        <v>90</v>
      </c>
      <c r="B120" s="23"/>
      <c r="C120" s="22"/>
      <c r="D120" s="24" t="s">
        <v>91</v>
      </c>
      <c r="E120" s="25"/>
      <c r="F120" s="25"/>
      <c r="G120" s="25"/>
      <c r="H120" s="25"/>
      <c r="I120" s="25"/>
      <c r="J120" s="25"/>
      <c r="K120" s="25"/>
      <c r="L120" s="25"/>
      <c r="M120" s="26"/>
      <c r="N120" s="25"/>
      <c r="O120" s="27"/>
      <c r="P120" s="27"/>
      <c r="Q120" s="27"/>
    </row>
    <row r="121" spans="1:17" ht="33.75" customHeight="1">
      <c r="A121" s="52" t="s">
        <v>92</v>
      </c>
      <c r="B121" s="29" t="s">
        <v>380</v>
      </c>
      <c r="C121" s="72">
        <v>93358</v>
      </c>
      <c r="D121" s="73" t="s">
        <v>93</v>
      </c>
      <c r="E121" s="31" t="s">
        <v>29</v>
      </c>
      <c r="F121" s="45"/>
      <c r="G121" s="45"/>
      <c r="H121" s="45"/>
      <c r="I121" s="45"/>
      <c r="J121" s="45"/>
      <c r="K121" s="45"/>
      <c r="L121" s="45"/>
      <c r="M121" s="45"/>
      <c r="N121" s="45"/>
    </row>
    <row r="122" spans="1:17">
      <c r="A122" s="36"/>
      <c r="B122" s="29"/>
      <c r="C122" s="43"/>
      <c r="D122" s="49"/>
      <c r="E122" s="31"/>
      <c r="F122" s="34">
        <v>0.6</v>
      </c>
      <c r="G122" s="34" t="s">
        <v>20</v>
      </c>
      <c r="H122" s="34">
        <v>0.6</v>
      </c>
      <c r="I122" s="34" t="s">
        <v>20</v>
      </c>
      <c r="J122" s="35">
        <v>0.6</v>
      </c>
      <c r="K122" s="39" t="s">
        <v>20</v>
      </c>
      <c r="L122" s="35">
        <v>7</v>
      </c>
      <c r="M122" s="35" t="s">
        <v>21</v>
      </c>
      <c r="N122" s="35">
        <f>PRODUCT(F122:L122)</f>
        <v>1.512</v>
      </c>
    </row>
    <row r="123" spans="1:17" ht="15.75">
      <c r="A123" s="36"/>
      <c r="B123" s="29"/>
      <c r="C123" s="43"/>
      <c r="D123" s="49"/>
      <c r="E123" s="45"/>
      <c r="F123" s="34"/>
      <c r="G123" s="34"/>
      <c r="H123" s="34"/>
      <c r="I123" s="35"/>
      <c r="J123" s="35"/>
      <c r="K123" s="39"/>
      <c r="L123" s="40" t="s">
        <v>13</v>
      </c>
      <c r="M123" s="40" t="s">
        <v>21</v>
      </c>
      <c r="N123" s="40">
        <f>N122</f>
        <v>1.512</v>
      </c>
    </row>
    <row r="124" spans="1:17" ht="60">
      <c r="A124" s="52" t="s">
        <v>94</v>
      </c>
      <c r="B124" s="29" t="s">
        <v>380</v>
      </c>
      <c r="C124" s="72">
        <v>103328</v>
      </c>
      <c r="D124" s="44" t="s">
        <v>95</v>
      </c>
      <c r="E124" s="31" t="s">
        <v>19</v>
      </c>
      <c r="F124" s="45"/>
      <c r="G124" s="45"/>
      <c r="H124" s="45"/>
      <c r="I124" s="45"/>
      <c r="J124" s="45"/>
      <c r="K124" s="45"/>
      <c r="L124" s="45"/>
      <c r="M124" s="45"/>
      <c r="N124" s="45"/>
    </row>
    <row r="125" spans="1:17">
      <c r="A125" s="36"/>
      <c r="B125" s="29"/>
      <c r="C125" s="43"/>
      <c r="D125" s="74" t="s">
        <v>96</v>
      </c>
      <c r="E125" s="31"/>
      <c r="F125" s="34">
        <v>0.6</v>
      </c>
      <c r="G125" s="34" t="s">
        <v>20</v>
      </c>
      <c r="H125" s="34">
        <v>0.6</v>
      </c>
      <c r="I125" s="34" t="s">
        <v>20</v>
      </c>
      <c r="J125" s="35">
        <v>4</v>
      </c>
      <c r="K125" s="39" t="s">
        <v>20</v>
      </c>
      <c r="L125" s="35">
        <v>7</v>
      </c>
      <c r="M125" s="35" t="s">
        <v>21</v>
      </c>
      <c r="N125" s="35">
        <f>PRODUCT(F125:L125)</f>
        <v>10.08</v>
      </c>
    </row>
    <row r="126" spans="1:17" ht="15.75">
      <c r="A126" s="36"/>
      <c r="B126" s="29"/>
      <c r="C126" s="43"/>
      <c r="D126" s="49"/>
      <c r="E126" s="31"/>
      <c r="F126" s="34"/>
      <c r="G126" s="34"/>
      <c r="H126" s="34"/>
      <c r="I126" s="35"/>
      <c r="J126" s="35"/>
      <c r="K126" s="39"/>
      <c r="L126" s="40" t="s">
        <v>13</v>
      </c>
      <c r="M126" s="40" t="s">
        <v>21</v>
      </c>
      <c r="N126" s="40">
        <f>N125</f>
        <v>10.08</v>
      </c>
    </row>
    <row r="127" spans="1:17" ht="15.75">
      <c r="A127" s="36"/>
      <c r="B127" s="29"/>
      <c r="C127" s="43"/>
      <c r="D127" s="49"/>
      <c r="E127" s="31"/>
      <c r="F127" s="34"/>
      <c r="G127" s="34"/>
      <c r="H127" s="34"/>
      <c r="I127" s="35"/>
      <c r="J127" s="35"/>
      <c r="K127" s="39"/>
      <c r="L127" s="40"/>
      <c r="M127" s="40"/>
      <c r="N127" s="40"/>
    </row>
    <row r="128" spans="1:17">
      <c r="A128" s="36"/>
      <c r="B128" s="29"/>
      <c r="C128" s="43"/>
      <c r="D128" s="74" t="s">
        <v>97</v>
      </c>
      <c r="E128" s="31"/>
      <c r="F128" s="34">
        <v>97.8</v>
      </c>
      <c r="G128" s="34" t="s">
        <v>20</v>
      </c>
      <c r="H128" s="34">
        <v>0.4</v>
      </c>
      <c r="I128" s="34" t="s">
        <v>20</v>
      </c>
      <c r="J128" s="35"/>
      <c r="K128" s="39" t="s">
        <v>20</v>
      </c>
      <c r="L128" s="35">
        <v>2</v>
      </c>
      <c r="M128" s="35" t="s">
        <v>21</v>
      </c>
      <c r="N128" s="35">
        <f>PRODUCT(F128:L128)</f>
        <v>78.240000000000009</v>
      </c>
    </row>
    <row r="129" spans="1:14" ht="15.75">
      <c r="A129" s="36"/>
      <c r="B129" s="29"/>
      <c r="C129" s="43"/>
      <c r="D129" s="49"/>
      <c r="E129" s="31"/>
      <c r="F129" s="34"/>
      <c r="G129" s="34"/>
      <c r="H129" s="34"/>
      <c r="I129" s="35"/>
      <c r="J129" s="35"/>
      <c r="K129" s="39"/>
      <c r="L129" s="40" t="s">
        <v>13</v>
      </c>
      <c r="M129" s="40" t="s">
        <v>21</v>
      </c>
      <c r="N129" s="40">
        <f>N128</f>
        <v>78.240000000000009</v>
      </c>
    </row>
    <row r="130" spans="1:14" ht="15.75">
      <c r="A130" s="36"/>
      <c r="B130" s="29"/>
      <c r="C130" s="43"/>
      <c r="D130" s="49"/>
      <c r="E130" s="31"/>
      <c r="F130" s="34"/>
      <c r="G130" s="34"/>
      <c r="H130" s="34"/>
      <c r="I130" s="35"/>
      <c r="J130" s="35"/>
      <c r="K130" s="39"/>
      <c r="L130" s="40"/>
      <c r="M130" s="40"/>
      <c r="N130" s="40"/>
    </row>
    <row r="131" spans="1:14" ht="15.75">
      <c r="A131" s="36"/>
      <c r="B131" s="29"/>
      <c r="C131" s="43"/>
      <c r="D131" s="49"/>
      <c r="E131" s="31"/>
      <c r="F131" s="34"/>
      <c r="G131" s="34"/>
      <c r="H131" s="34"/>
      <c r="I131" s="35"/>
      <c r="J131" s="35"/>
      <c r="K131" s="39"/>
      <c r="L131" s="40" t="s">
        <v>13</v>
      </c>
      <c r="M131" s="40" t="s">
        <v>21</v>
      </c>
      <c r="N131" s="40">
        <f>N126+N129</f>
        <v>88.320000000000007</v>
      </c>
    </row>
    <row r="132" spans="1:14" ht="15.75">
      <c r="A132" s="36"/>
      <c r="B132" s="29"/>
      <c r="C132" s="43"/>
      <c r="D132" s="49"/>
      <c r="E132" s="31"/>
      <c r="F132" s="34"/>
      <c r="G132" s="34"/>
      <c r="H132" s="34"/>
      <c r="I132" s="35"/>
      <c r="J132" s="35"/>
      <c r="K132" s="39"/>
      <c r="L132" s="40"/>
      <c r="M132" s="40"/>
      <c r="N132" s="40"/>
    </row>
    <row r="133" spans="1:14" ht="60">
      <c r="A133" s="52" t="s">
        <v>98</v>
      </c>
      <c r="B133" s="29" t="s">
        <v>380</v>
      </c>
      <c r="C133" s="43">
        <v>87878</v>
      </c>
      <c r="D133" s="55" t="s">
        <v>99</v>
      </c>
      <c r="E133" s="31" t="s">
        <v>19</v>
      </c>
      <c r="F133" s="34"/>
      <c r="G133" s="34"/>
      <c r="H133" s="34"/>
      <c r="I133" s="35"/>
      <c r="J133" s="35"/>
      <c r="K133" s="39"/>
      <c r="L133" s="40"/>
      <c r="M133" s="40"/>
      <c r="N133" s="40"/>
    </row>
    <row r="134" spans="1:14">
      <c r="A134" s="36"/>
      <c r="B134" s="29"/>
      <c r="C134" s="43"/>
      <c r="D134" s="74" t="s">
        <v>96</v>
      </c>
      <c r="E134" s="31"/>
      <c r="F134" s="34">
        <v>0.6</v>
      </c>
      <c r="G134" s="34" t="s">
        <v>20</v>
      </c>
      <c r="H134" s="34">
        <v>0.6</v>
      </c>
      <c r="I134" s="34" t="s">
        <v>20</v>
      </c>
      <c r="J134" s="35">
        <v>4</v>
      </c>
      <c r="K134" s="39" t="s">
        <v>20</v>
      </c>
      <c r="L134" s="35">
        <v>7</v>
      </c>
      <c r="M134" s="35" t="s">
        <v>21</v>
      </c>
      <c r="N134" s="35">
        <f>PRODUCT(F134:L134)</f>
        <v>10.08</v>
      </c>
    </row>
    <row r="135" spans="1:14" ht="15.75">
      <c r="A135" s="36"/>
      <c r="B135" s="29"/>
      <c r="C135" s="43"/>
      <c r="D135" s="49"/>
      <c r="E135" s="31"/>
      <c r="F135" s="34"/>
      <c r="G135" s="34"/>
      <c r="H135" s="34"/>
      <c r="I135" s="35"/>
      <c r="J135" s="35"/>
      <c r="K135" s="39"/>
      <c r="L135" s="40" t="s">
        <v>13</v>
      </c>
      <c r="M135" s="40" t="s">
        <v>21</v>
      </c>
      <c r="N135" s="40">
        <f>N134</f>
        <v>10.08</v>
      </c>
    </row>
    <row r="136" spans="1:14" ht="15.75">
      <c r="A136" s="36"/>
      <c r="B136" s="29"/>
      <c r="C136" s="43"/>
      <c r="D136" s="49"/>
      <c r="E136" s="31"/>
      <c r="F136" s="34"/>
      <c r="G136" s="34"/>
      <c r="H136" s="34"/>
      <c r="I136" s="35"/>
      <c r="J136" s="35"/>
      <c r="K136" s="39"/>
      <c r="L136" s="40"/>
      <c r="M136" s="40"/>
      <c r="N136" s="40"/>
    </row>
    <row r="137" spans="1:14">
      <c r="A137" s="36"/>
      <c r="B137" s="29"/>
      <c r="C137" s="43"/>
      <c r="D137" s="74" t="s">
        <v>100</v>
      </c>
      <c r="E137" s="31"/>
      <c r="F137" s="34">
        <v>97.8</v>
      </c>
      <c r="G137" s="34" t="s">
        <v>20</v>
      </c>
      <c r="H137" s="34">
        <v>0.4</v>
      </c>
      <c r="I137" s="34" t="s">
        <v>20</v>
      </c>
      <c r="J137" s="35"/>
      <c r="K137" s="39" t="s">
        <v>20</v>
      </c>
      <c r="L137" s="35">
        <v>2</v>
      </c>
      <c r="M137" s="35" t="s">
        <v>21</v>
      </c>
      <c r="N137" s="35">
        <f>PRODUCT(F137:L137)</f>
        <v>78.240000000000009</v>
      </c>
    </row>
    <row r="138" spans="1:14">
      <c r="A138" s="36"/>
      <c r="B138" s="29"/>
      <c r="C138" s="43"/>
      <c r="D138" s="74" t="s">
        <v>101</v>
      </c>
      <c r="E138" s="31"/>
      <c r="F138" s="34">
        <v>97.8</v>
      </c>
      <c r="G138" s="34" t="s">
        <v>20</v>
      </c>
      <c r="H138" s="34">
        <v>0.15</v>
      </c>
      <c r="I138" s="34" t="s">
        <v>20</v>
      </c>
      <c r="J138" s="35"/>
      <c r="K138" s="39" t="s">
        <v>20</v>
      </c>
      <c r="L138" s="35">
        <v>2</v>
      </c>
      <c r="M138" s="35" t="s">
        <v>21</v>
      </c>
      <c r="N138" s="35">
        <f>PRODUCT(F138:L138)</f>
        <v>29.339999999999996</v>
      </c>
    </row>
    <row r="139" spans="1:14">
      <c r="A139" s="36"/>
      <c r="B139" s="29"/>
      <c r="C139" s="43"/>
      <c r="D139" s="74" t="s">
        <v>102</v>
      </c>
      <c r="E139" s="31"/>
      <c r="F139" s="34">
        <v>75</v>
      </c>
      <c r="G139" s="34" t="s">
        <v>20</v>
      </c>
      <c r="H139" s="34">
        <v>0.4</v>
      </c>
      <c r="I139" s="34" t="s">
        <v>20</v>
      </c>
      <c r="J139" s="35"/>
      <c r="K139" s="39" t="s">
        <v>20</v>
      </c>
      <c r="L139" s="35">
        <v>2</v>
      </c>
      <c r="M139" s="35" t="s">
        <v>21</v>
      </c>
      <c r="N139" s="35">
        <f>PRODUCT(F139:L139)</f>
        <v>60</v>
      </c>
    </row>
    <row r="140" spans="1:14">
      <c r="A140" s="36"/>
      <c r="B140" s="29"/>
      <c r="C140" s="43"/>
      <c r="D140" s="74" t="s">
        <v>103</v>
      </c>
      <c r="E140" s="31"/>
      <c r="F140" s="34">
        <v>75</v>
      </c>
      <c r="G140" s="34" t="s">
        <v>20</v>
      </c>
      <c r="H140" s="34">
        <v>0.15</v>
      </c>
      <c r="I140" s="34" t="s">
        <v>20</v>
      </c>
      <c r="J140" s="35"/>
      <c r="K140" s="39" t="s">
        <v>20</v>
      </c>
      <c r="L140" s="35">
        <v>2</v>
      </c>
      <c r="M140" s="35" t="s">
        <v>21</v>
      </c>
      <c r="N140" s="35">
        <f>PRODUCT(F140:L140)</f>
        <v>22.5</v>
      </c>
    </row>
    <row r="141" spans="1:14" ht="15.75">
      <c r="A141" s="36"/>
      <c r="B141" s="29"/>
      <c r="C141" s="43"/>
      <c r="D141" s="49"/>
      <c r="E141" s="31"/>
      <c r="F141" s="34"/>
      <c r="G141" s="34"/>
      <c r="H141" s="34"/>
      <c r="I141" s="35"/>
      <c r="J141" s="35"/>
      <c r="K141" s="39"/>
      <c r="L141" s="40" t="s">
        <v>13</v>
      </c>
      <c r="M141" s="40" t="s">
        <v>21</v>
      </c>
      <c r="N141" s="40">
        <f>SUM(N137:N140)</f>
        <v>190.08</v>
      </c>
    </row>
    <row r="142" spans="1:14" ht="15.75">
      <c r="A142" s="36"/>
      <c r="B142" s="29"/>
      <c r="C142" s="43"/>
      <c r="D142" s="49"/>
      <c r="E142" s="31"/>
      <c r="F142" s="34"/>
      <c r="G142" s="34"/>
      <c r="H142" s="34"/>
      <c r="I142" s="35"/>
      <c r="J142" s="35"/>
      <c r="K142" s="39"/>
      <c r="L142" s="40"/>
      <c r="M142" s="40"/>
      <c r="N142" s="40"/>
    </row>
    <row r="143" spans="1:14" ht="15.75">
      <c r="A143" s="36"/>
      <c r="B143" s="29"/>
      <c r="C143" s="43"/>
      <c r="D143" s="49"/>
      <c r="E143" s="31"/>
      <c r="F143" s="34"/>
      <c r="G143" s="34"/>
      <c r="H143" s="34"/>
      <c r="I143" s="35"/>
      <c r="J143" s="35"/>
      <c r="K143" s="39"/>
      <c r="L143" s="40" t="s">
        <v>13</v>
      </c>
      <c r="M143" s="40" t="s">
        <v>21</v>
      </c>
      <c r="N143" s="40">
        <f>N135+N141</f>
        <v>200.16000000000003</v>
      </c>
    </row>
    <row r="144" spans="1:14" ht="15.75">
      <c r="A144" s="36"/>
      <c r="B144" s="29"/>
      <c r="C144" s="43"/>
      <c r="D144" s="49"/>
      <c r="E144" s="31"/>
      <c r="F144" s="34"/>
      <c r="G144" s="34"/>
      <c r="H144" s="34"/>
      <c r="I144" s="35"/>
      <c r="J144" s="35"/>
      <c r="K144" s="39"/>
      <c r="L144" s="40"/>
      <c r="M144" s="40"/>
      <c r="N144" s="40"/>
    </row>
    <row r="145" spans="1:14" ht="99" customHeight="1">
      <c r="A145" s="52" t="s">
        <v>104</v>
      </c>
      <c r="B145" s="29" t="s">
        <v>380</v>
      </c>
      <c r="C145" s="43">
        <v>87824</v>
      </c>
      <c r="D145" s="75" t="s">
        <v>105</v>
      </c>
      <c r="E145" s="31" t="s">
        <v>19</v>
      </c>
      <c r="F145" s="34"/>
      <c r="G145" s="34"/>
      <c r="H145" s="34"/>
      <c r="I145" s="35"/>
      <c r="J145" s="35"/>
      <c r="K145" s="39"/>
      <c r="L145" s="40"/>
      <c r="M145" s="40"/>
      <c r="N145" s="40"/>
    </row>
    <row r="146" spans="1:14">
      <c r="A146" s="52"/>
      <c r="B146" s="29"/>
      <c r="C146" s="43"/>
      <c r="D146" s="74" t="s">
        <v>96</v>
      </c>
      <c r="E146" s="31"/>
      <c r="F146" s="34">
        <v>0.6</v>
      </c>
      <c r="G146" s="34" t="s">
        <v>20</v>
      </c>
      <c r="H146" s="34">
        <v>0.6</v>
      </c>
      <c r="I146" s="34" t="s">
        <v>20</v>
      </c>
      <c r="J146" s="35">
        <v>4</v>
      </c>
      <c r="K146" s="39" t="s">
        <v>20</v>
      </c>
      <c r="L146" s="35">
        <v>7</v>
      </c>
      <c r="M146" s="35" t="s">
        <v>21</v>
      </c>
      <c r="N146" s="35">
        <f>PRODUCT(F146:L146)</f>
        <v>10.08</v>
      </c>
    </row>
    <row r="147" spans="1:14" ht="15.75">
      <c r="A147" s="52"/>
      <c r="B147" s="29"/>
      <c r="C147" s="43"/>
      <c r="D147" s="49"/>
      <c r="E147" s="31"/>
      <c r="F147" s="34"/>
      <c r="G147" s="34"/>
      <c r="H147" s="34"/>
      <c r="I147" s="35"/>
      <c r="J147" s="35"/>
      <c r="K147" s="39"/>
      <c r="L147" s="40" t="s">
        <v>13</v>
      </c>
      <c r="M147" s="40" t="s">
        <v>21</v>
      </c>
      <c r="N147" s="40">
        <f>N146</f>
        <v>10.08</v>
      </c>
    </row>
    <row r="148" spans="1:14" ht="15.75">
      <c r="A148" s="52"/>
      <c r="B148" s="29"/>
      <c r="C148" s="43"/>
      <c r="D148" s="49"/>
      <c r="E148" s="31"/>
      <c r="F148" s="34"/>
      <c r="G148" s="34"/>
      <c r="H148" s="34"/>
      <c r="I148" s="35"/>
      <c r="J148" s="35"/>
      <c r="K148" s="39"/>
      <c r="L148" s="40"/>
      <c r="M148" s="40"/>
      <c r="N148" s="40"/>
    </row>
    <row r="149" spans="1:14">
      <c r="A149" s="52"/>
      <c r="B149" s="29"/>
      <c r="C149" s="43"/>
      <c r="D149" s="74" t="s">
        <v>100</v>
      </c>
      <c r="E149" s="31"/>
      <c r="F149" s="34">
        <v>97.8</v>
      </c>
      <c r="G149" s="34" t="s">
        <v>20</v>
      </c>
      <c r="H149" s="34">
        <v>0.4</v>
      </c>
      <c r="I149" s="34" t="s">
        <v>20</v>
      </c>
      <c r="J149" s="35"/>
      <c r="K149" s="39" t="s">
        <v>20</v>
      </c>
      <c r="L149" s="35">
        <v>2</v>
      </c>
      <c r="M149" s="35" t="s">
        <v>21</v>
      </c>
      <c r="N149" s="35">
        <f>PRODUCT(F149:L149)</f>
        <v>78.240000000000009</v>
      </c>
    </row>
    <row r="150" spans="1:14">
      <c r="A150" s="52"/>
      <c r="B150" s="29"/>
      <c r="C150" s="43"/>
      <c r="D150" s="74" t="s">
        <v>101</v>
      </c>
      <c r="E150" s="31"/>
      <c r="F150" s="34">
        <v>97.8</v>
      </c>
      <c r="G150" s="34" t="s">
        <v>20</v>
      </c>
      <c r="H150" s="34">
        <v>0.15</v>
      </c>
      <c r="I150" s="34"/>
      <c r="J150" s="35"/>
      <c r="K150" s="39" t="s">
        <v>20</v>
      </c>
      <c r="L150" s="35">
        <v>2</v>
      </c>
      <c r="M150" s="35" t="s">
        <v>21</v>
      </c>
      <c r="N150" s="35">
        <f>PRODUCT(F150:L150)</f>
        <v>29.339999999999996</v>
      </c>
    </row>
    <row r="151" spans="1:14">
      <c r="A151" s="52"/>
      <c r="B151" s="29"/>
      <c r="C151" s="43"/>
      <c r="D151" s="74" t="s">
        <v>102</v>
      </c>
      <c r="E151" s="31"/>
      <c r="F151" s="34">
        <v>75</v>
      </c>
      <c r="G151" s="34" t="s">
        <v>20</v>
      </c>
      <c r="H151" s="34">
        <v>0.4</v>
      </c>
      <c r="I151" s="34" t="s">
        <v>20</v>
      </c>
      <c r="J151" s="35"/>
      <c r="K151" s="39" t="s">
        <v>20</v>
      </c>
      <c r="L151" s="35">
        <v>2</v>
      </c>
      <c r="M151" s="35" t="s">
        <v>21</v>
      </c>
      <c r="N151" s="35">
        <f>PRODUCT(F151:L151)</f>
        <v>60</v>
      </c>
    </row>
    <row r="152" spans="1:14">
      <c r="A152" s="52"/>
      <c r="B152" s="29"/>
      <c r="C152" s="43"/>
      <c r="D152" s="74" t="s">
        <v>103</v>
      </c>
      <c r="E152" s="31"/>
      <c r="F152" s="34">
        <v>75</v>
      </c>
      <c r="G152" s="34" t="s">
        <v>20</v>
      </c>
      <c r="H152" s="34">
        <v>0.15</v>
      </c>
      <c r="I152" s="34" t="s">
        <v>20</v>
      </c>
      <c r="J152" s="35"/>
      <c r="K152" s="39" t="s">
        <v>20</v>
      </c>
      <c r="L152" s="35">
        <v>2</v>
      </c>
      <c r="M152" s="35" t="s">
        <v>21</v>
      </c>
      <c r="N152" s="35">
        <f>PRODUCT(F152:L152)</f>
        <v>22.5</v>
      </c>
    </row>
    <row r="153" spans="1:14" ht="15.75">
      <c r="A153" s="52"/>
      <c r="B153" s="29"/>
      <c r="C153" s="43"/>
      <c r="D153" s="49"/>
      <c r="E153" s="31"/>
      <c r="F153" s="34"/>
      <c r="G153" s="34"/>
      <c r="H153" s="34"/>
      <c r="I153" s="35"/>
      <c r="J153" s="35"/>
      <c r="K153" s="39"/>
      <c r="L153" s="40" t="s">
        <v>13</v>
      </c>
      <c r="M153" s="40" t="s">
        <v>21</v>
      </c>
      <c r="N153" s="40">
        <f>SUM(N149:N152)</f>
        <v>190.08</v>
      </c>
    </row>
    <row r="154" spans="1:14" ht="15.75">
      <c r="A154" s="52"/>
      <c r="B154" s="29"/>
      <c r="C154" s="43"/>
      <c r="D154" s="49"/>
      <c r="E154" s="31"/>
      <c r="F154" s="34"/>
      <c r="G154" s="34"/>
      <c r="H154" s="34"/>
      <c r="I154" s="35"/>
      <c r="J154" s="35"/>
      <c r="K154" s="39"/>
      <c r="L154" s="40"/>
      <c r="M154" s="40"/>
      <c r="N154" s="40"/>
    </row>
    <row r="155" spans="1:14" ht="15.75">
      <c r="A155" s="52"/>
      <c r="B155" s="29"/>
      <c r="C155" s="43"/>
      <c r="D155" s="49"/>
      <c r="E155" s="31"/>
      <c r="F155" s="34"/>
      <c r="G155" s="34"/>
      <c r="H155" s="34"/>
      <c r="I155" s="35"/>
      <c r="J155" s="35"/>
      <c r="K155" s="39"/>
      <c r="L155" s="40" t="s">
        <v>13</v>
      </c>
      <c r="M155" s="40" t="s">
        <v>21</v>
      </c>
      <c r="N155" s="40">
        <f>N147+N153</f>
        <v>200.16000000000003</v>
      </c>
    </row>
    <row r="156" spans="1:14" ht="15.75">
      <c r="A156" s="52"/>
      <c r="B156" s="29"/>
      <c r="C156" s="43"/>
      <c r="D156" s="49"/>
      <c r="E156" s="31"/>
      <c r="F156" s="34"/>
      <c r="G156" s="34"/>
      <c r="H156" s="34"/>
      <c r="I156" s="35"/>
      <c r="J156" s="35"/>
      <c r="K156" s="39"/>
      <c r="L156" s="40"/>
      <c r="M156" s="40"/>
      <c r="N156" s="40"/>
    </row>
    <row r="157" spans="1:14" ht="15.75">
      <c r="A157" s="52"/>
      <c r="B157" s="29"/>
      <c r="C157" s="43"/>
      <c r="D157" s="49"/>
      <c r="E157" s="31"/>
      <c r="F157" s="34"/>
      <c r="G157" s="34"/>
      <c r="H157" s="34"/>
      <c r="I157" s="35"/>
      <c r="J157" s="35"/>
      <c r="K157" s="39"/>
      <c r="L157" s="40"/>
      <c r="M157" s="40"/>
      <c r="N157" s="40"/>
    </row>
    <row r="158" spans="1:14" ht="45">
      <c r="A158" s="28" t="s">
        <v>106</v>
      </c>
      <c r="B158" s="29" t="s">
        <v>380</v>
      </c>
      <c r="C158" s="76" t="s">
        <v>107</v>
      </c>
      <c r="D158" s="50" t="s">
        <v>108</v>
      </c>
      <c r="E158" s="31" t="s">
        <v>29</v>
      </c>
      <c r="F158" s="34"/>
      <c r="G158" s="34"/>
      <c r="H158" s="34"/>
      <c r="I158" s="35"/>
      <c r="J158" s="35"/>
      <c r="K158" s="39"/>
      <c r="L158" s="40"/>
      <c r="M158" s="40"/>
      <c r="N158" s="40"/>
    </row>
    <row r="159" spans="1:14">
      <c r="A159" s="36"/>
      <c r="B159" s="29"/>
      <c r="C159" s="43"/>
      <c r="D159" s="49"/>
      <c r="E159" s="31"/>
      <c r="F159" s="34">
        <f>F150+F152</f>
        <v>172.8</v>
      </c>
      <c r="G159" s="34" t="s">
        <v>20</v>
      </c>
      <c r="H159" s="34">
        <v>0.4</v>
      </c>
      <c r="I159" s="34" t="s">
        <v>20</v>
      </c>
      <c r="J159" s="35">
        <v>0.05</v>
      </c>
      <c r="K159" s="39"/>
      <c r="L159" s="35"/>
      <c r="M159" s="35" t="s">
        <v>21</v>
      </c>
      <c r="N159" s="35">
        <f>PRODUCT(F159:L159)</f>
        <v>3.4560000000000004</v>
      </c>
    </row>
    <row r="160" spans="1:14" ht="15.75">
      <c r="A160" s="36"/>
      <c r="B160" s="29"/>
      <c r="C160" s="43"/>
      <c r="D160" s="49"/>
      <c r="E160" s="31"/>
      <c r="F160" s="34"/>
      <c r="G160" s="34"/>
      <c r="H160" s="34"/>
      <c r="I160" s="35"/>
      <c r="J160" s="35"/>
      <c r="K160" s="39"/>
      <c r="L160" s="40" t="s">
        <v>13</v>
      </c>
      <c r="M160" s="40" t="s">
        <v>21</v>
      </c>
      <c r="N160" s="40">
        <f>N159</f>
        <v>3.4560000000000004</v>
      </c>
    </row>
    <row r="161" spans="1:30" ht="15.75">
      <c r="A161" s="36"/>
      <c r="B161" s="29"/>
      <c r="C161" s="43"/>
      <c r="D161" s="77"/>
      <c r="E161" s="31"/>
      <c r="F161" s="34"/>
      <c r="G161" s="34"/>
      <c r="H161" s="34"/>
      <c r="I161" s="35"/>
      <c r="J161" s="35"/>
      <c r="K161" s="39"/>
      <c r="L161" s="40"/>
      <c r="M161" s="40"/>
      <c r="N161" s="40"/>
    </row>
    <row r="162" spans="1:30" ht="60">
      <c r="A162" s="28" t="s">
        <v>109</v>
      </c>
      <c r="B162" s="29" t="s">
        <v>380</v>
      </c>
      <c r="C162" s="43">
        <v>99260</v>
      </c>
      <c r="D162" s="49" t="s">
        <v>110</v>
      </c>
      <c r="E162" s="31" t="s">
        <v>111</v>
      </c>
      <c r="F162" s="34"/>
      <c r="G162" s="34"/>
      <c r="H162" s="34"/>
      <c r="I162" s="35"/>
      <c r="J162" s="35"/>
      <c r="K162" s="39"/>
      <c r="L162" s="40"/>
      <c r="M162" s="40"/>
      <c r="N162" s="40"/>
    </row>
    <row r="163" spans="1:30">
      <c r="A163" s="36"/>
      <c r="B163" s="29"/>
      <c r="C163" s="43"/>
      <c r="D163" s="49"/>
      <c r="E163" s="31"/>
      <c r="F163" s="34"/>
      <c r="G163" s="34"/>
      <c r="H163" s="34"/>
      <c r="I163" s="34"/>
      <c r="J163" s="35"/>
      <c r="K163" s="39"/>
      <c r="L163" s="35">
        <v>7</v>
      </c>
      <c r="M163" s="35" t="s">
        <v>21</v>
      </c>
      <c r="N163" s="35">
        <f>PRODUCT(F163:L163)</f>
        <v>7</v>
      </c>
    </row>
    <row r="164" spans="1:30" ht="15.75">
      <c r="A164" s="36"/>
      <c r="B164" s="29"/>
      <c r="C164" s="43"/>
      <c r="D164" s="49"/>
      <c r="E164" s="31"/>
      <c r="F164" s="34"/>
      <c r="G164" s="34"/>
      <c r="H164" s="34"/>
      <c r="I164" s="35"/>
      <c r="J164" s="35"/>
      <c r="K164" s="39"/>
      <c r="L164" s="40" t="s">
        <v>13</v>
      </c>
      <c r="M164" s="40" t="s">
        <v>21</v>
      </c>
      <c r="N164" s="40">
        <f>N163</f>
        <v>7</v>
      </c>
    </row>
    <row r="165" spans="1:30" ht="30">
      <c r="A165" s="36" t="s">
        <v>112</v>
      </c>
      <c r="B165" s="29" t="s">
        <v>380</v>
      </c>
      <c r="C165" s="43">
        <v>9841</v>
      </c>
      <c r="D165" s="78" t="s">
        <v>74</v>
      </c>
      <c r="E165" s="31" t="s">
        <v>75</v>
      </c>
      <c r="F165" s="34"/>
      <c r="G165" s="34"/>
      <c r="H165" s="34"/>
      <c r="I165" s="35"/>
      <c r="J165" s="35"/>
      <c r="K165" s="39"/>
      <c r="L165" s="40"/>
      <c r="M165" s="40"/>
      <c r="N165" s="40"/>
    </row>
    <row r="166" spans="1:30">
      <c r="A166" s="36"/>
      <c r="B166" s="29"/>
      <c r="C166" s="43"/>
      <c r="D166" s="49"/>
      <c r="E166" s="31"/>
      <c r="F166" s="34">
        <f>6*8</f>
        <v>48</v>
      </c>
      <c r="G166" s="34"/>
      <c r="H166" s="34"/>
      <c r="I166" s="34"/>
      <c r="J166" s="35"/>
      <c r="K166" s="39"/>
      <c r="L166" s="35"/>
      <c r="M166" s="35" t="s">
        <v>21</v>
      </c>
      <c r="N166" s="35">
        <f>PRODUCT(F166:L166)</f>
        <v>48</v>
      </c>
    </row>
    <row r="167" spans="1:30" ht="15.75">
      <c r="A167" s="28"/>
      <c r="B167" s="29"/>
      <c r="C167" s="43"/>
      <c r="D167" s="49"/>
      <c r="E167" s="31"/>
      <c r="F167" s="34"/>
      <c r="G167" s="34"/>
      <c r="H167" s="34"/>
      <c r="I167" s="35"/>
      <c r="J167" s="35"/>
      <c r="K167" s="39"/>
      <c r="L167" s="40" t="s">
        <v>13</v>
      </c>
      <c r="M167" s="40" t="s">
        <v>21</v>
      </c>
      <c r="N167" s="40">
        <f>N166</f>
        <v>48</v>
      </c>
    </row>
    <row r="168" spans="1:30" s="7" customFormat="1" ht="36.75" customHeight="1">
      <c r="A168" s="22" t="s">
        <v>113</v>
      </c>
      <c r="B168" s="23"/>
      <c r="C168" s="22"/>
      <c r="D168" s="24" t="s">
        <v>114</v>
      </c>
      <c r="E168" s="25"/>
      <c r="F168" s="25"/>
      <c r="G168" s="25"/>
      <c r="H168" s="25"/>
      <c r="I168" s="25"/>
      <c r="J168" s="25"/>
      <c r="K168" s="25"/>
      <c r="L168" s="25"/>
      <c r="M168" s="26"/>
      <c r="N168" s="25"/>
      <c r="O168" s="27"/>
      <c r="P168" s="27"/>
      <c r="Q168" s="27"/>
    </row>
    <row r="169" spans="1:30" ht="30">
      <c r="A169" s="28" t="s">
        <v>115</v>
      </c>
      <c r="B169" s="29" t="s">
        <v>380</v>
      </c>
      <c r="C169" s="29">
        <v>99857</v>
      </c>
      <c r="D169" s="79" t="s">
        <v>116</v>
      </c>
      <c r="E169" s="31" t="s">
        <v>75</v>
      </c>
      <c r="F169" s="34"/>
      <c r="G169" s="34"/>
      <c r="H169" s="34"/>
      <c r="I169" s="35"/>
      <c r="J169" s="35"/>
      <c r="K169" s="39"/>
      <c r="L169" s="40"/>
      <c r="M169" s="40"/>
      <c r="N169" s="40"/>
    </row>
    <row r="170" spans="1:30">
      <c r="A170" s="36"/>
      <c r="B170" s="46"/>
      <c r="C170" s="80"/>
      <c r="D170" s="49"/>
      <c r="E170" s="31"/>
      <c r="F170" s="34">
        <v>55</v>
      </c>
      <c r="G170" s="34" t="s">
        <v>20</v>
      </c>
      <c r="H170" s="34"/>
      <c r="I170" s="34"/>
      <c r="J170" s="35"/>
      <c r="K170" s="39"/>
      <c r="L170" s="35">
        <v>1</v>
      </c>
      <c r="M170" s="35" t="s">
        <v>21</v>
      </c>
      <c r="N170" s="35">
        <f>PRODUCT(F170:L170)</f>
        <v>55</v>
      </c>
    </row>
    <row r="171" spans="1:30" ht="15.75">
      <c r="A171" s="36"/>
      <c r="B171" s="46"/>
      <c r="C171" s="80"/>
      <c r="D171" s="49"/>
      <c r="E171" s="31"/>
      <c r="F171" s="34"/>
      <c r="G171" s="34"/>
      <c r="H171" s="34"/>
      <c r="I171" s="35"/>
      <c r="J171" s="35"/>
      <c r="K171" s="39"/>
      <c r="L171" s="40" t="s">
        <v>13</v>
      </c>
      <c r="M171" s="40" t="s">
        <v>21</v>
      </c>
      <c r="N171" s="40">
        <f>N170</f>
        <v>55</v>
      </c>
    </row>
    <row r="172" spans="1:30" ht="180">
      <c r="A172" s="28" t="s">
        <v>117</v>
      </c>
      <c r="B172" s="29" t="s">
        <v>380</v>
      </c>
      <c r="C172" s="29" t="s">
        <v>118</v>
      </c>
      <c r="D172" s="79" t="s">
        <v>119</v>
      </c>
      <c r="E172" s="31" t="s">
        <v>75</v>
      </c>
      <c r="F172" s="34"/>
      <c r="G172" s="34"/>
      <c r="H172" s="34"/>
      <c r="I172" s="35"/>
      <c r="J172" s="35"/>
      <c r="K172" s="39"/>
      <c r="L172" s="40"/>
      <c r="M172" s="40"/>
      <c r="N172" s="40"/>
    </row>
    <row r="173" spans="1:30">
      <c r="A173" s="36"/>
      <c r="B173" s="29"/>
      <c r="C173" s="43"/>
      <c r="D173" s="49"/>
      <c r="E173" s="31"/>
      <c r="F173" s="34">
        <v>55</v>
      </c>
      <c r="G173" s="34" t="s">
        <v>20</v>
      </c>
      <c r="H173" s="34"/>
      <c r="I173" s="34"/>
      <c r="J173" s="35"/>
      <c r="K173" s="39"/>
      <c r="L173" s="35"/>
      <c r="M173" s="35" t="s">
        <v>21</v>
      </c>
      <c r="N173" s="35">
        <f>PRODUCT(F173:L173)</f>
        <v>55</v>
      </c>
    </row>
    <row r="174" spans="1:30" ht="15.75">
      <c r="A174" s="36"/>
      <c r="B174" s="29"/>
      <c r="C174" s="43"/>
      <c r="D174" s="49"/>
      <c r="E174" s="31"/>
      <c r="F174" s="34"/>
      <c r="G174" s="34"/>
      <c r="H174" s="34"/>
      <c r="I174" s="35"/>
      <c r="J174" s="35"/>
      <c r="K174" s="39"/>
      <c r="L174" s="40" t="s">
        <v>13</v>
      </c>
      <c r="M174" s="40" t="s">
        <v>21</v>
      </c>
      <c r="N174" s="40">
        <f>N173</f>
        <v>55</v>
      </c>
    </row>
    <row r="175" spans="1:30">
      <c r="A175" s="81"/>
      <c r="B175" s="82"/>
      <c r="C175" s="83"/>
      <c r="D175" s="84"/>
      <c r="E175" s="85"/>
      <c r="F175" s="86"/>
      <c r="G175" s="87"/>
      <c r="H175" s="87"/>
      <c r="I175" s="87"/>
      <c r="J175" s="87"/>
      <c r="K175" s="87"/>
      <c r="L175" s="87"/>
      <c r="M175" s="88"/>
      <c r="N175" s="88"/>
    </row>
    <row r="176" spans="1:30">
      <c r="A176" s="89"/>
      <c r="B176" s="90"/>
      <c r="C176" s="91"/>
      <c r="D176" s="92"/>
      <c r="E176" s="93"/>
      <c r="F176" s="94"/>
      <c r="G176" s="94"/>
      <c r="H176" s="94"/>
      <c r="I176" s="94"/>
      <c r="J176" s="94"/>
      <c r="K176" s="94"/>
      <c r="L176" s="94"/>
      <c r="M176" s="95"/>
      <c r="N176" s="95"/>
      <c r="T176" s="2"/>
      <c r="U176" s="403"/>
      <c r="V176" s="403"/>
      <c r="W176" s="403"/>
      <c r="X176" s="403"/>
      <c r="Y176" s="403"/>
      <c r="Z176" s="403"/>
      <c r="AA176" s="403"/>
      <c r="AB176" s="403"/>
      <c r="AC176" s="403"/>
      <c r="AD176" s="403"/>
    </row>
    <row r="177" spans="1:12" s="8" customFormat="1" ht="12.75" customHeight="1">
      <c r="B177" s="7"/>
      <c r="C177" s="9"/>
      <c r="D177" s="10"/>
      <c r="E177" s="11"/>
      <c r="F177" s="11"/>
      <c r="G177" s="11"/>
    </row>
    <row r="178" spans="1:12" s="8" customFormat="1" ht="23.25" customHeight="1">
      <c r="A178" s="404" t="s">
        <v>348</v>
      </c>
      <c r="B178" s="404"/>
      <c r="C178" s="404"/>
      <c r="D178" s="96"/>
      <c r="E178" s="97"/>
      <c r="F178" s="97"/>
      <c r="G178" s="98"/>
      <c r="H178" s="98"/>
      <c r="I178" s="97"/>
    </row>
    <row r="179" spans="1:12" s="8" customFormat="1" ht="23.25" customHeight="1">
      <c r="A179" s="1"/>
      <c r="B179" s="1"/>
      <c r="C179" s="1"/>
      <c r="D179" s="96"/>
      <c r="E179" s="97"/>
      <c r="F179" s="97"/>
      <c r="G179" s="98"/>
      <c r="H179" s="98"/>
      <c r="I179" s="97"/>
    </row>
    <row r="180" spans="1:12" s="8" customFormat="1" ht="23.25" customHeight="1">
      <c r="A180" s="1"/>
      <c r="B180" s="1"/>
      <c r="C180" s="1"/>
      <c r="D180" s="96"/>
      <c r="E180" s="97"/>
      <c r="F180" s="97"/>
      <c r="G180" s="98"/>
      <c r="H180" s="98"/>
      <c r="I180" s="97"/>
    </row>
    <row r="181" spans="1:12" s="8" customFormat="1" ht="12.75" hidden="1" customHeight="1">
      <c r="A181" s="1"/>
      <c r="B181" s="1"/>
      <c r="C181" s="1"/>
      <c r="D181" s="96"/>
      <c r="E181" s="97"/>
      <c r="F181" s="97"/>
      <c r="G181" s="98"/>
      <c r="H181" s="98"/>
      <c r="I181" s="97"/>
    </row>
    <row r="182" spans="1:12" s="8" customFormat="1" ht="12.75" customHeight="1">
      <c r="A182" s="1"/>
      <c r="B182" s="1"/>
      <c r="C182" s="1"/>
      <c r="D182" s="96"/>
      <c r="E182" s="97"/>
      <c r="F182" s="97"/>
      <c r="G182" s="98"/>
      <c r="H182" s="98"/>
      <c r="I182" s="97"/>
    </row>
    <row r="183" spans="1:12" s="8" customFormat="1" ht="9" customHeight="1">
      <c r="A183" s="405"/>
      <c r="B183" s="405"/>
      <c r="C183" s="405"/>
      <c r="D183" s="101"/>
      <c r="E183" s="103"/>
      <c r="F183" s="406"/>
      <c r="G183" s="406"/>
      <c r="H183" s="406"/>
      <c r="I183" s="406"/>
      <c r="J183" s="406"/>
      <c r="K183" s="406"/>
      <c r="L183" s="406"/>
    </row>
    <row r="184" spans="1:12" s="8" customFormat="1" ht="19.5" customHeight="1">
      <c r="A184" s="402" t="s">
        <v>120</v>
      </c>
      <c r="B184" s="402"/>
      <c r="C184" s="402"/>
      <c r="D184" s="101"/>
      <c r="E184" s="103"/>
      <c r="F184" s="402" t="s">
        <v>121</v>
      </c>
      <c r="G184" s="402"/>
      <c r="H184" s="402"/>
      <c r="I184" s="402"/>
      <c r="J184" s="402"/>
      <c r="K184" s="402"/>
      <c r="L184" s="402"/>
    </row>
    <row r="185" spans="1:12" s="8" customFormat="1" ht="12.75" customHeight="1">
      <c r="A185" s="402" t="s">
        <v>122</v>
      </c>
      <c r="B185" s="402"/>
      <c r="C185" s="402"/>
      <c r="D185" s="101"/>
      <c r="E185" s="103"/>
      <c r="F185" s="402" t="s">
        <v>123</v>
      </c>
      <c r="G185" s="402"/>
      <c r="H185" s="402"/>
      <c r="I185" s="402"/>
      <c r="J185" s="402"/>
      <c r="K185" s="402"/>
      <c r="L185" s="402"/>
    </row>
    <row r="186" spans="1:12" s="8" customFormat="1" ht="17.25" customHeight="1">
      <c r="A186" s="402" t="s">
        <v>371</v>
      </c>
      <c r="B186" s="402"/>
      <c r="C186" s="402"/>
      <c r="D186" s="101"/>
      <c r="E186" s="103"/>
      <c r="F186" s="103"/>
      <c r="G186" s="98"/>
      <c r="H186" s="98"/>
      <c r="I186" s="104"/>
    </row>
    <row r="187" spans="1:12" s="8" customFormat="1" ht="12.75" customHeight="1">
      <c r="B187" s="7"/>
      <c r="C187" s="9"/>
      <c r="D187" s="10"/>
      <c r="E187" s="11"/>
      <c r="F187" s="11"/>
      <c r="G187" s="11"/>
    </row>
    <row r="188" spans="1:12" ht="12.75" customHeight="1">
      <c r="A188" s="100"/>
      <c r="B188" s="100"/>
      <c r="C188" s="100"/>
      <c r="D188" s="101"/>
      <c r="E188" s="103"/>
      <c r="F188" s="102"/>
      <c r="G188" s="102"/>
      <c r="H188" s="102"/>
      <c r="I188" s="102"/>
    </row>
    <row r="189" spans="1:12" ht="12.75" customHeight="1"/>
    <row r="190" spans="1:12" ht="12.75" customHeight="1"/>
    <row r="191" spans="1:12" ht="12.75" customHeight="1"/>
    <row r="192" spans="1:1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</sheetData>
  <autoFilter ref="A11:N12" xr:uid="{00000000-0001-0000-0000-000000000000}"/>
  <mergeCells count="30">
    <mergeCell ref="A185:C185"/>
    <mergeCell ref="F185:L185"/>
    <mergeCell ref="A186:C186"/>
    <mergeCell ref="U176:AD176"/>
    <mergeCell ref="A178:C178"/>
    <mergeCell ref="A183:C183"/>
    <mergeCell ref="F183:L183"/>
    <mergeCell ref="A184:C184"/>
    <mergeCell ref="F184:L184"/>
    <mergeCell ref="A9:N9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A10:N10"/>
    <mergeCell ref="A2:N2"/>
    <mergeCell ref="A3:N3"/>
    <mergeCell ref="D4:N4"/>
    <mergeCell ref="A6:N6"/>
    <mergeCell ref="A8:N8"/>
  </mergeCells>
  <printOptions horizontalCentered="1"/>
  <pageMargins left="0.39370078740157483" right="0.39370078740157483" top="0.9055118110236221" bottom="0.74803149606299213" header="0.11811023622047245" footer="0.31496062992125984"/>
  <pageSetup paperSize="9" scale="78" fitToWidth="0" fitToHeight="0" orientation="landscape" horizontalDpi="300" verticalDpi="300" r:id="rId1"/>
  <headerFooter>
    <oddHeader>&amp;A</oddHeader>
    <oddFooter>Página &amp;P de &amp;N</oddFooter>
  </headerFooter>
  <rowBreaks count="6" manualBreakCount="6">
    <brk id="21" max="13" man="1"/>
    <brk id="45" max="13" man="1"/>
    <brk id="73" max="13" man="1"/>
    <brk id="103" max="13" man="1"/>
    <brk id="119" max="13" man="1"/>
    <brk id="144" max="13" man="1"/>
  </rowBreaks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70"/>
  <sheetViews>
    <sheetView view="pageBreakPreview" topLeftCell="A49" zoomScale="80" zoomScaleNormal="80" zoomScaleSheetLayoutView="80" zoomScalePageLayoutView="110" workbookViewId="0">
      <selection activeCell="D13" sqref="D13"/>
    </sheetView>
  </sheetViews>
  <sheetFormatPr defaultColWidth="9" defaultRowHeight="15"/>
  <cols>
    <col min="1" max="1" width="7" style="105" customWidth="1"/>
    <col min="2" max="2" width="21.42578125" style="105" customWidth="1"/>
    <col min="3" max="3" width="22.28515625" style="106" customWidth="1"/>
    <col min="4" max="4" width="56.140625" customWidth="1"/>
    <col min="5" max="5" width="7.5703125" style="21" customWidth="1"/>
    <col min="6" max="6" width="15.140625" customWidth="1"/>
    <col min="7" max="8" width="19.42578125" style="98" customWidth="1"/>
    <col min="9" max="9" width="21.85546875" style="107" customWidth="1"/>
    <col min="10" max="10" width="13.28515625" customWidth="1"/>
    <col min="11" max="11" width="15.28515625" customWidth="1"/>
    <col min="247" max="247" width="5.140625" customWidth="1"/>
    <col min="248" max="248" width="10.140625" customWidth="1"/>
    <col min="249" max="249" width="54.140625" customWidth="1"/>
    <col min="250" max="250" width="5.140625" customWidth="1"/>
    <col min="251" max="259" width="10.140625" customWidth="1"/>
    <col min="260" max="260" width="9.28515625" customWidth="1"/>
    <col min="503" max="503" width="5.140625" customWidth="1"/>
    <col min="504" max="504" width="10.140625" customWidth="1"/>
    <col min="505" max="505" width="54.140625" customWidth="1"/>
    <col min="506" max="506" width="5.140625" customWidth="1"/>
    <col min="507" max="515" width="10.140625" customWidth="1"/>
    <col min="516" max="516" width="9.28515625" customWidth="1"/>
    <col min="759" max="759" width="5.140625" customWidth="1"/>
    <col min="760" max="760" width="10.140625" customWidth="1"/>
    <col min="761" max="761" width="54.140625" customWidth="1"/>
    <col min="762" max="762" width="5.140625" customWidth="1"/>
    <col min="763" max="771" width="10.140625" customWidth="1"/>
    <col min="772" max="772" width="9.28515625" customWidth="1"/>
    <col min="1015" max="1015" width="5.140625" customWidth="1"/>
    <col min="1016" max="1016" width="10.140625" customWidth="1"/>
    <col min="1017" max="1017" width="54.140625" customWidth="1"/>
    <col min="1018" max="1018" width="5.140625" customWidth="1"/>
    <col min="1019" max="1023" width="10.140625" customWidth="1"/>
    <col min="1024" max="1024" width="11.5703125" customWidth="1"/>
  </cols>
  <sheetData>
    <row r="1" spans="1:9" s="21" customFormat="1" ht="45.75" customHeight="1">
      <c r="A1" s="407" t="s">
        <v>125</v>
      </c>
      <c r="B1" s="407"/>
      <c r="C1" s="407"/>
      <c r="D1" s="407"/>
      <c r="E1" s="407"/>
      <c r="F1" s="407"/>
      <c r="G1" s="407"/>
      <c r="H1" s="407"/>
      <c r="I1" s="407"/>
    </row>
    <row r="2" spans="1:9" ht="30" customHeight="1">
      <c r="A2" s="408" t="s">
        <v>1</v>
      </c>
      <c r="B2" s="408"/>
      <c r="C2" s="408"/>
      <c r="D2" s="408"/>
      <c r="E2" s="408"/>
      <c r="F2" s="408"/>
      <c r="G2" s="408"/>
      <c r="H2" s="408"/>
      <c r="I2" s="408"/>
    </row>
    <row r="3" spans="1:9">
      <c r="A3" s="108"/>
      <c r="B3" s="109"/>
      <c r="D3" s="409"/>
      <c r="E3" s="409"/>
      <c r="F3" s="409"/>
      <c r="G3" s="409"/>
      <c r="H3" s="409"/>
      <c r="I3" s="409"/>
    </row>
    <row r="4" spans="1:9" ht="15" customHeight="1">
      <c r="A4" s="108"/>
      <c r="B4" s="109"/>
      <c r="F4" s="21"/>
      <c r="I4" s="110"/>
    </row>
    <row r="5" spans="1:9" ht="30.75" customHeight="1">
      <c r="A5" s="410" t="s">
        <v>126</v>
      </c>
      <c r="B5" s="410"/>
      <c r="C5" s="410"/>
      <c r="D5" s="410"/>
      <c r="E5" s="410"/>
      <c r="F5" s="410"/>
      <c r="G5" s="410"/>
      <c r="H5" s="410"/>
      <c r="I5" s="410"/>
    </row>
    <row r="6" spans="1:9" ht="12" customHeight="1">
      <c r="A6" s="111"/>
      <c r="B6" s="112"/>
      <c r="C6" s="113"/>
      <c r="F6" s="21"/>
      <c r="I6" s="110"/>
    </row>
    <row r="7" spans="1:9" s="21" customFormat="1" ht="31.5" customHeight="1">
      <c r="A7" s="396" t="str">
        <f>'Memória_RUA 13 DE MAIO'!A8:N8</f>
        <v>OBJETO: CONSTRUÇÃO E RECUPERAÇÃO DA ESCADARIA, CONTENÇÃO DE ENCOSTA, MURO DE ARRIMO, TELA ARGAMASSADA E DRENAGEM</v>
      </c>
      <c r="B7" s="396"/>
      <c r="C7" s="396"/>
      <c r="D7" s="396"/>
      <c r="E7" s="396"/>
      <c r="F7" s="396"/>
      <c r="G7" s="396"/>
      <c r="H7" s="396"/>
      <c r="I7" s="396"/>
    </row>
    <row r="8" spans="1:9" ht="27" customHeight="1">
      <c r="A8" s="411" t="str">
        <f>'Memória_RUA 13 DE MAIO'!A9:N9</f>
        <v>LOCAL: RUA 13 DE MAIO, BAIRRO ALTO SANTO ANTÔNIO / TIMBI NO MUNICÍPIO DE CAMARAGIBE-PE.</v>
      </c>
      <c r="B8" s="411"/>
      <c r="C8" s="411"/>
      <c r="D8" s="411"/>
      <c r="E8" s="411"/>
      <c r="F8" s="411"/>
      <c r="G8" s="411"/>
      <c r="H8" s="411"/>
      <c r="I8" s="411"/>
    </row>
    <row r="9" spans="1:9" ht="24" customHeight="1">
      <c r="A9" s="412" t="str">
        <f>'Memória_RUA 13 DE MAIO'!A10:N10</f>
        <v>FONTE DE PREÇOS: TABELA DA SINAPI JAN/2023</v>
      </c>
      <c r="B9" s="412"/>
      <c r="C9" s="412"/>
      <c r="D9" s="412"/>
      <c r="E9" s="412"/>
      <c r="F9" s="412"/>
      <c r="G9" s="412"/>
      <c r="H9" s="114" t="s">
        <v>127</v>
      </c>
      <c r="I9" s="114">
        <v>0.28820000000000001</v>
      </c>
    </row>
    <row r="10" spans="1:9" ht="39.950000000000003" customHeight="1">
      <c r="A10" s="115" t="s">
        <v>4</v>
      </c>
      <c r="B10" s="115" t="s">
        <v>5</v>
      </c>
      <c r="C10" s="115" t="s">
        <v>6</v>
      </c>
      <c r="D10" s="115" t="s">
        <v>128</v>
      </c>
      <c r="E10" s="115" t="s">
        <v>129</v>
      </c>
      <c r="F10" s="115" t="s">
        <v>130</v>
      </c>
      <c r="G10" s="116" t="s">
        <v>131</v>
      </c>
      <c r="H10" s="116" t="s">
        <v>132</v>
      </c>
      <c r="I10" s="115" t="s">
        <v>133</v>
      </c>
    </row>
    <row r="11" spans="1:9" s="120" customFormat="1" ht="30" customHeight="1">
      <c r="A11" s="117" t="s">
        <v>14</v>
      </c>
      <c r="B11" s="118"/>
      <c r="C11" s="117"/>
      <c r="D11" s="413" t="str">
        <f>+'Memória_RUA 13 DE MAIO'!D13</f>
        <v>SERVIÇOS  PRELIMINARES</v>
      </c>
      <c r="E11" s="413"/>
      <c r="F11" s="413"/>
      <c r="G11" s="413"/>
      <c r="H11" s="413"/>
      <c r="I11" s="119">
        <f>SUM(I12:I13)</f>
        <v>23986</v>
      </c>
    </row>
    <row r="12" spans="1:9" s="21" customFormat="1" ht="81" customHeight="1">
      <c r="A12" s="28" t="s">
        <v>16</v>
      </c>
      <c r="B12" s="28" t="str">
        <f>'Memória_RUA 13 DE MAIO'!B14</f>
        <v>SINAPI 01/2023</v>
      </c>
      <c r="C12" s="121" t="s">
        <v>17</v>
      </c>
      <c r="D12" s="122" t="str">
        <f>'Memória_RUA 13 DE MAIO'!D14</f>
        <v>PLACA DE OBRA EM CHAPA DE AÇO GALVANIZADO</v>
      </c>
      <c r="E12" s="38" t="s">
        <v>134</v>
      </c>
      <c r="F12" s="123">
        <f>'Memória_RUA 13 DE MAIO'!N16</f>
        <v>2</v>
      </c>
      <c r="G12" s="124">
        <f>'COMPOSIÇÕES PRÓPRIAS_13 DE MAIO'!L107</f>
        <v>433.94579999999996</v>
      </c>
      <c r="H12" s="124">
        <f>TRUNC(((G12*$I$9)+G12),2)</f>
        <v>559</v>
      </c>
      <c r="I12" s="124">
        <f>TRUNC((F12*H12),2)</f>
        <v>1118</v>
      </c>
    </row>
    <row r="13" spans="1:9" s="21" customFormat="1" ht="82.5" customHeight="1">
      <c r="A13" s="28" t="s">
        <v>22</v>
      </c>
      <c r="B13" s="28" t="str">
        <f>'Memória_RUA 13 DE MAIO'!B18</f>
        <v>SINAPI 01/2023</v>
      </c>
      <c r="C13" s="121" t="str">
        <f>+'Memória_RUA 13 DE MAIO'!C18</f>
        <v>93206</v>
      </c>
      <c r="D13" s="122" t="str">
        <f>+'Memória_RUA 13 DE MAIO'!D18</f>
        <v>EXECUÇÃO DE ESCRITÓRIO EM CANTEIRO DE OBRA EM CHAPA DE MADEIRA COMPENSADA, M2
 NÃO INCLUSO MOBILIÁRIO E EQUIPAMENTOS. AF_02/2016</v>
      </c>
      <c r="E13" s="38" t="s">
        <v>134</v>
      </c>
      <c r="F13" s="123">
        <f>+'Memória_RUA 13 DE MAIO'!N20</f>
        <v>16</v>
      </c>
      <c r="G13" s="124">
        <v>1109.5</v>
      </c>
      <c r="H13" s="124">
        <f>TRUNC(((G13*$I$9)+G13),2)</f>
        <v>1429.25</v>
      </c>
      <c r="I13" s="124">
        <f>TRUNC((F13*H13),2)</f>
        <v>22868</v>
      </c>
    </row>
    <row r="14" spans="1:9" s="120" customFormat="1" ht="30" customHeight="1">
      <c r="A14" s="117" t="s">
        <v>25</v>
      </c>
      <c r="B14" s="118"/>
      <c r="C14" s="117"/>
      <c r="D14" s="413" t="s">
        <v>26</v>
      </c>
      <c r="E14" s="413"/>
      <c r="F14" s="413"/>
      <c r="G14" s="413"/>
      <c r="H14" s="413"/>
      <c r="I14" s="119">
        <f>SUM(I15:I19)</f>
        <v>45875.67</v>
      </c>
    </row>
    <row r="15" spans="1:9" s="21" customFormat="1" ht="50.25" customHeight="1">
      <c r="A15" s="28" t="s">
        <v>27</v>
      </c>
      <c r="B15" s="28" t="str">
        <f>'Memória_RUA 13 DE MAIO'!B23</f>
        <v>SINAPI 01/2023</v>
      </c>
      <c r="C15" s="28">
        <f>'Memória_RUA 13 DE MAIO'!C23</f>
        <v>97622</v>
      </c>
      <c r="D15" s="122" t="str">
        <f>'Memória_RUA 13 DE MAIO'!D23</f>
        <v>DEMOLIÇÃO DE ALVENARIA DE BLOCO FURADO, DE FORMA MANUAL, SEM REAPROVEITAMENTO. AF_12/2017</v>
      </c>
      <c r="E15" s="38" t="str">
        <f>'Memória_RUA 13 DE MAIO'!E23</f>
        <v>M3</v>
      </c>
      <c r="F15" s="123">
        <f>'Memória_RUA 13 DE MAIO'!N27</f>
        <v>131.04</v>
      </c>
      <c r="G15" s="124">
        <v>47.92</v>
      </c>
      <c r="H15" s="124">
        <f>TRUNC(((G15*$I$9)+G15),2)</f>
        <v>61.73</v>
      </c>
      <c r="I15" s="124">
        <f>TRUNC((F15*H15),2)</f>
        <v>8089.09</v>
      </c>
    </row>
    <row r="16" spans="1:9" s="21" customFormat="1" ht="67.5" customHeight="1">
      <c r="A16" s="28" t="s">
        <v>33</v>
      </c>
      <c r="B16" s="28" t="str">
        <f>'Memória_RUA 13 DE MAIO'!B28</f>
        <v>SINAPI 01/2023</v>
      </c>
      <c r="C16" s="28">
        <f>'Memória_RUA 13 DE MAIO'!C28</f>
        <v>97626</v>
      </c>
      <c r="D16" s="122" t="str">
        <f>'Memória_RUA 13 DE MAIO'!D28</f>
        <v>DEMOLIÇÃO DE PILARES E VIGAS EM CONCRETO ARMADO, DE FORMA MANUAL, SEM REAPROVEITAMENTO. AF_12/2017</v>
      </c>
      <c r="E16" s="38" t="str">
        <f>'Memória_RUA 13 DE MAIO'!E28</f>
        <v>M3</v>
      </c>
      <c r="F16" s="123">
        <f>'Memória_RUA 13 DE MAIO'!N33</f>
        <v>12.040000000000001</v>
      </c>
      <c r="G16" s="124">
        <v>518.39</v>
      </c>
      <c r="H16" s="124">
        <f>TRUNC(((G16*$I$9)+G16),2)</f>
        <v>667.78</v>
      </c>
      <c r="I16" s="124">
        <f>TRUNC((F16*H16),2)</f>
        <v>8040.07</v>
      </c>
    </row>
    <row r="17" spans="1:9" s="21" customFormat="1" ht="50.25" customHeight="1">
      <c r="A17" s="28" t="s">
        <v>38</v>
      </c>
      <c r="B17" s="28" t="str">
        <f>'Memória_RUA 13 DE MAIO'!B34</f>
        <v>SINAPI 01/2023</v>
      </c>
      <c r="C17" s="28">
        <f>'Memória_RUA 13 DE MAIO'!C34</f>
        <v>97628</v>
      </c>
      <c r="D17" s="122" t="str">
        <f>'Memória_RUA 13 DE MAIO'!D34</f>
        <v>DEMOLIÇÃO DE LAJES, DE FORMA MANUAL, SEM REAPROVEITAMENTO. AF_12/2017</v>
      </c>
      <c r="E17" s="38" t="str">
        <f>'Memória_RUA 13 DE MAIO'!E34</f>
        <v>M3</v>
      </c>
      <c r="F17" s="123">
        <f>'Memória_RUA 13 DE MAIO'!N38</f>
        <v>21.599999999999998</v>
      </c>
      <c r="G17" s="124">
        <v>236.85</v>
      </c>
      <c r="H17" s="124">
        <f>TRUNC(((G17*$I$9)+G17),2)</f>
        <v>305.11</v>
      </c>
      <c r="I17" s="124">
        <f>TRUNC((F17*H17),2)</f>
        <v>6590.37</v>
      </c>
    </row>
    <row r="18" spans="1:9" s="127" customFormat="1" ht="71.25" customHeight="1">
      <c r="A18" s="28" t="s">
        <v>41</v>
      </c>
      <c r="B18" s="28" t="str">
        <f>'Memória_RUA 13 DE MAIO'!B43</f>
        <v>SINAPI 01/2023</v>
      </c>
      <c r="C18" s="83" t="str">
        <f>'Memória_RUA 13 DE MAIO'!C39</f>
        <v>COMPOSIÇÃO 18</v>
      </c>
      <c r="D18" s="358" t="str">
        <f>'Memória_RUA 13 DE MAIO'!D39</f>
        <v>TRANSPORTE COM CARRO DE MÃO DE AREIA, ENTULHO OU TERRA ATÉ 100 M.</v>
      </c>
      <c r="E18" s="125" t="str">
        <f>'Memória_RUA 13 DE MAIO'!E39</f>
        <v>M3</v>
      </c>
      <c r="F18" s="126">
        <f>'Memória_RUA 13 DE MAIO'!N41</f>
        <v>181.148</v>
      </c>
      <c r="G18" s="124">
        <v>46.66</v>
      </c>
      <c r="H18" s="124">
        <f>TRUNC(((G18*$I$9)+G18),2)</f>
        <v>60.1</v>
      </c>
      <c r="I18" s="124">
        <f>TRUNC((F18*H18),2)</f>
        <v>10886.99</v>
      </c>
    </row>
    <row r="19" spans="1:9" s="127" customFormat="1" ht="71.25" customHeight="1">
      <c r="A19" s="28" t="s">
        <v>373</v>
      </c>
      <c r="B19" s="28" t="str">
        <f>'Memória_RUA 13 DE MAIO'!B43</f>
        <v>SINAPI 01/2023</v>
      </c>
      <c r="C19" s="83" t="str">
        <f>'Memória_RUA 13 DE MAIO'!C43</f>
        <v>COMPOSIÇÃO 01</v>
      </c>
      <c r="D19" s="358" t="str">
        <f>'Memória_RUA 13 DE MAIO'!D43</f>
        <v>Remoção de metralha em caminhão carroceria, DMT 12km, inclusive cargas e descargas manuais.</v>
      </c>
      <c r="E19" s="125" t="str">
        <f>'Memória_RUA 13 DE MAIO'!E43</f>
        <v>M3</v>
      </c>
      <c r="F19" s="126">
        <f>'Memória_RUA 13 DE MAIO'!N45</f>
        <v>181.148</v>
      </c>
      <c r="G19" s="124">
        <f>'COMPOSIÇÕES PRÓPRIAS_13 DE MAIO'!L14</f>
        <v>52.581090000000003</v>
      </c>
      <c r="H19" s="124">
        <f>TRUNC(((G19*$I$9)+G19),2)</f>
        <v>67.73</v>
      </c>
      <c r="I19" s="124">
        <f>TRUNC((F19*H19),2)</f>
        <v>12269.15</v>
      </c>
    </row>
    <row r="20" spans="1:9" s="120" customFormat="1" ht="30" customHeight="1">
      <c r="A20" s="117" t="s">
        <v>44</v>
      </c>
      <c r="B20" s="118"/>
      <c r="C20" s="118"/>
      <c r="D20" s="413" t="str">
        <f>'Memória_RUA 13 DE MAIO'!D46</f>
        <v>TRABALHO EM TERRA</v>
      </c>
      <c r="E20" s="413"/>
      <c r="F20" s="413"/>
      <c r="G20" s="413"/>
      <c r="H20" s="413"/>
      <c r="I20" s="119">
        <f>SUM(I21:I27)</f>
        <v>373730</v>
      </c>
    </row>
    <row r="21" spans="1:9" s="130" customFormat="1" ht="45.75" customHeight="1">
      <c r="A21" s="128" t="s">
        <v>46</v>
      </c>
      <c r="B21" s="28" t="str">
        <f>'Memória_RUA 13 DE MAIO'!B47</f>
        <v>SINAPI 01/2023</v>
      </c>
      <c r="C21" s="128">
        <f>'Memória_RUA 13 DE MAIO'!C47</f>
        <v>98524</v>
      </c>
      <c r="D21" s="122" t="str">
        <f>'Memória_RUA 13 DE MAIO'!D47</f>
        <v>LIMPEZA MANUAL DE VEGETAÇÃO EM TERRENO COM ENXADA.AF_05/2018</v>
      </c>
      <c r="E21" s="38" t="str">
        <f>'Memória_RUA 13 DE MAIO'!E47</f>
        <v>M2</v>
      </c>
      <c r="F21" s="129">
        <f>'Memória_RUA 13 DE MAIO'!N49</f>
        <v>500</v>
      </c>
      <c r="G21" s="124">
        <v>2.78</v>
      </c>
      <c r="H21" s="124">
        <f>TRUNC(((G21*$I$9)+G21),2)</f>
        <v>3.58</v>
      </c>
      <c r="I21" s="124">
        <f t="shared" ref="I21:I26" si="0">TRUNC((F21*H21),2)</f>
        <v>1790</v>
      </c>
    </row>
    <row r="22" spans="1:9" s="21" customFormat="1" ht="55.5" customHeight="1">
      <c r="A22" s="28" t="s">
        <v>48</v>
      </c>
      <c r="B22" s="131" t="str">
        <f>'Memória_RUA 13 DE MAIO'!B50</f>
        <v>SINAPI 01/2023</v>
      </c>
      <c r="C22" s="83" t="str">
        <f>'Memória_RUA 13 DE MAIO'!C50</f>
        <v>COMPOSIÇÃO 05</v>
      </c>
      <c r="D22" s="122" t="str">
        <f>'Memória_RUA 13 DE MAIO'!D50</f>
        <v>REGULARIZAÇÃO DO TALUDE COM CORTE OU ATERRO</v>
      </c>
      <c r="E22" s="38" t="str">
        <f>'Memória_RUA 13 DE MAIO'!E50</f>
        <v>m³</v>
      </c>
      <c r="F22" s="129">
        <f>'Memória_RUA 13 DE MAIO'!N53</f>
        <v>1500</v>
      </c>
      <c r="G22" s="124">
        <f>'COMPOSIÇÕES PRÓPRIAS_13 DE MAIO'!L26</f>
        <v>12.1572</v>
      </c>
      <c r="H22" s="124">
        <f>TRUNC(((G22*$I$9)+G22),2)</f>
        <v>15.66</v>
      </c>
      <c r="I22" s="124">
        <f>TRUNC((F22*H22),2)</f>
        <v>23490</v>
      </c>
    </row>
    <row r="23" spans="1:9" s="127" customFormat="1" ht="58.5" customHeight="1">
      <c r="A23" s="28" t="s">
        <v>52</v>
      </c>
      <c r="B23" s="131" t="str">
        <f>'Memória_RUA 13 DE MAIO'!B54</f>
        <v>SINAPI 01/2023</v>
      </c>
      <c r="C23" s="83" t="str">
        <f>'Memória_RUA 13 DE MAIO'!C54</f>
        <v>COMPOSIÇÃO 18</v>
      </c>
      <c r="D23" s="122" t="str">
        <f>'Memória_RUA 13 DE MAIO'!D54</f>
        <v>TRANSPORTE COM CARRO DE MÃO DE AREIA, ENTULHO OU TERRA ATÉ 100 M.</v>
      </c>
      <c r="E23" s="38" t="str">
        <f>'Memória_RUA 13 DE MAIO'!E54</f>
        <v>m³</v>
      </c>
      <c r="F23" s="126">
        <f>'Memória_RUA 13 DE MAIO'!N56</f>
        <v>650</v>
      </c>
      <c r="G23" s="124">
        <f>'COMPOSIÇÕES PRÓPRIAS_13 DE MAIO'!L81</f>
        <v>46.66</v>
      </c>
      <c r="H23" s="124">
        <f t="shared" ref="H23:H26" si="1">TRUNC(((G23*$I$9)+G23),2)</f>
        <v>60.1</v>
      </c>
      <c r="I23" s="124">
        <f t="shared" si="0"/>
        <v>39065</v>
      </c>
    </row>
    <row r="24" spans="1:9" s="127" customFormat="1" ht="59.25" customHeight="1">
      <c r="A24" s="28" t="s">
        <v>55</v>
      </c>
      <c r="B24" s="28" t="str">
        <f>'Memória_RUA 13 DE MAIO'!B57</f>
        <v>SINAPI 01/2023</v>
      </c>
      <c r="C24" s="83">
        <f>'Memória_RUA 13 DE MAIO'!C57</f>
        <v>93358</v>
      </c>
      <c r="D24" s="122" t="str">
        <f>'Memória_RUA 13 DE MAIO'!D57</f>
        <v>ESCAVAÇÃO MANUAL DE VALA COM PROFUNDIDADE MENOR OU IGUAL A 1,30 M. AF_02/2021</v>
      </c>
      <c r="E24" s="38" t="str">
        <f>'Memória_RUA 13 DE MAIO'!E57</f>
        <v>m³</v>
      </c>
      <c r="F24" s="126">
        <f>'Memória_RUA 13 DE MAIO'!N60</f>
        <v>236</v>
      </c>
      <c r="G24" s="124">
        <v>72.86</v>
      </c>
      <c r="H24" s="124">
        <f t="shared" si="1"/>
        <v>93.85</v>
      </c>
      <c r="I24" s="124">
        <f t="shared" si="0"/>
        <v>22148.6</v>
      </c>
    </row>
    <row r="25" spans="1:9" s="127" customFormat="1" ht="129" customHeight="1">
      <c r="A25" s="28" t="s">
        <v>58</v>
      </c>
      <c r="B25" s="28" t="str">
        <f>'Memória_RUA 13 DE MAIO'!B66</f>
        <v>SINAPI 01/2023</v>
      </c>
      <c r="C25" s="83">
        <f>'Memória_RUA 13 DE MAIO'!C62</f>
        <v>90087</v>
      </c>
      <c r="D25" s="122" t="str">
        <f>'Memória_RUA 13 DE MAIO'!D62</f>
        <v>ESCAVAÇÃO MECANIZADA DE VALA COM PROF. DE 3,0 M ATÉ 4,5 M (MÉDIA MONTANTE E JUSANTE/UMA COMPOSIÇÃO POR TRECHO), ESCAVADEIRA (1,2 M3), LARG. DE 1,5 M A 2,5 M, EM SOLO DE 1A CATEGORIA, EM LOCAIS COM ALTO NÍVEL DE INTERFERÊNCIA. AF_02/2021</v>
      </c>
      <c r="E25" s="34" t="str">
        <f>'Memória_RUA 13 DE MAIO'!E62</f>
        <v>M³</v>
      </c>
      <c r="F25" s="126">
        <f>'Memória_RUA 13 DE MAIO'!N64</f>
        <v>591.5</v>
      </c>
      <c r="G25" s="124">
        <v>9.4</v>
      </c>
      <c r="H25" s="124">
        <f t="shared" si="1"/>
        <v>12.1</v>
      </c>
      <c r="I25" s="124">
        <f t="shared" si="0"/>
        <v>7157.15</v>
      </c>
    </row>
    <row r="26" spans="1:9" s="127" customFormat="1" ht="80.25" customHeight="1">
      <c r="A26" s="28" t="s">
        <v>61</v>
      </c>
      <c r="B26" s="28" t="str">
        <f>'Memória_RUA 13 DE MAIO'!B66</f>
        <v>SINAPI 01/2023</v>
      </c>
      <c r="C26" s="83" t="str">
        <f>'Memória_RUA 13 DE MAIO'!C66</f>
        <v>COMPOSIÇÃO 04</v>
      </c>
      <c r="D26" s="122" t="str">
        <f>'Memória_RUA 13 DE MAIO'!D66</f>
        <v>REMOÇÃO DE MATERIAL DE PRIMEIRA CATEGORIA EM CAMINHÃO BASCULANTE, D.M.T. 12 KM, INCLUSIVE CARGA E DESCARGA MECANICA.</v>
      </c>
      <c r="E26" s="38" t="str">
        <f>'Memória_RUA 13 DE MAIO'!E66</f>
        <v>M3</v>
      </c>
      <c r="F26" s="126">
        <f>'Memória_RUA 13 DE MAIO'!N69</f>
        <v>1418.95</v>
      </c>
      <c r="G26" s="124">
        <f>'COMPOSIÇÕES PRÓPRIAS_13 DE MAIO'!L21</f>
        <v>144.48788999999999</v>
      </c>
      <c r="H26" s="124">
        <f t="shared" si="1"/>
        <v>186.12</v>
      </c>
      <c r="I26" s="124">
        <f t="shared" si="0"/>
        <v>264094.96999999997</v>
      </c>
    </row>
    <row r="27" spans="1:9" s="127" customFormat="1" ht="80.25" customHeight="1">
      <c r="A27" s="28" t="s">
        <v>374</v>
      </c>
      <c r="B27" s="28" t="str">
        <f>'Memória_RUA 13 DE MAIO'!B71</f>
        <v>SINAPI 01/2023</v>
      </c>
      <c r="C27" s="83" t="str">
        <f>'Memória_RUA 13 DE MAIO'!C71</f>
        <v>COMPOSIÇÃO 01</v>
      </c>
      <c r="D27" s="122" t="str">
        <f>'Memória_RUA 13 DE MAIO'!D71</f>
        <v>Remoção de metralha em caminhão carroceria, DMT 12km, inclusive cargas e descargas manuais.</v>
      </c>
      <c r="E27" s="38" t="str">
        <f>'Memória_RUA 13 DE MAIO'!E71</f>
        <v>M3</v>
      </c>
      <c r="F27" s="126">
        <f>'Memória_RUA 13 DE MAIO'!N73</f>
        <v>236</v>
      </c>
      <c r="G27" s="124">
        <v>52.58</v>
      </c>
      <c r="H27" s="124">
        <f t="shared" ref="H27" si="2">TRUNC(((G27*$I$9)+G27),2)</f>
        <v>67.73</v>
      </c>
      <c r="I27" s="124">
        <f t="shared" ref="I27" si="3">TRUNC((F27*H27),2)</f>
        <v>15984.28</v>
      </c>
    </row>
    <row r="28" spans="1:9" s="120" customFormat="1" ht="30" customHeight="1">
      <c r="A28" s="117" t="s">
        <v>62</v>
      </c>
      <c r="B28" s="118"/>
      <c r="C28" s="117"/>
      <c r="D28" s="413" t="str">
        <f>'Memória_RUA 13 DE MAIO'!D74</f>
        <v>CONTENÇÕES E ARRIMO / TELA ARGAMASSADA</v>
      </c>
      <c r="E28" s="413"/>
      <c r="F28" s="413"/>
      <c r="G28" s="413"/>
      <c r="H28" s="413"/>
      <c r="I28" s="119">
        <f>SUM(I29:I37)</f>
        <v>491232.86000000004</v>
      </c>
    </row>
    <row r="29" spans="1:9" s="21" customFormat="1" ht="74.25" customHeight="1">
      <c r="A29" s="28" t="s">
        <v>64</v>
      </c>
      <c r="B29" s="28" t="str">
        <f>'Memória_RUA 13 DE MAIO'!B75</f>
        <v>SINAPI 01/2023</v>
      </c>
      <c r="C29" s="83">
        <f>'Memória_RUA 13 DE MAIO'!C75</f>
        <v>102485</v>
      </c>
      <c r="D29" s="122" t="str">
        <f>'Memória_RUA 13 DE MAIO'!D75</f>
        <v>CONCRETO MAGRO PARA LASTRO, TRAÇO 1:4,5:4,5 (EM MASSA SECA DE CIMENTO/AREIA MÉDIA/ SEIXO ROLADO) - PREPARO MANUAL. AF_05/2021</v>
      </c>
      <c r="E29" s="38" t="str">
        <f>'Memória_RUA 13 DE MAIO'!E75</f>
        <v>M3</v>
      </c>
      <c r="F29" s="132">
        <f>'Memória_RUA 13 DE MAIO'!N78</f>
        <v>5.5</v>
      </c>
      <c r="G29" s="124">
        <v>564.75</v>
      </c>
      <c r="H29" s="124">
        <f t="shared" ref="H29:H37" si="4">TRUNC(((G29*$I$9)+G29),2)</f>
        <v>727.51</v>
      </c>
      <c r="I29" s="124">
        <f t="shared" ref="I29:I37" si="5">TRUNC((F29*H29),2)</f>
        <v>4001.3</v>
      </c>
    </row>
    <row r="30" spans="1:9" s="21" customFormat="1" ht="54" customHeight="1">
      <c r="A30" s="28" t="s">
        <v>66</v>
      </c>
      <c r="B30" s="28" t="str">
        <f>'Memória_RUA 13 DE MAIO'!B79</f>
        <v>SINAPI 01/2023</v>
      </c>
      <c r="C30" s="83" t="str">
        <f>'Memória_RUA 13 DE MAIO'!C79</f>
        <v>COMPOSIÇÃO 20</v>
      </c>
      <c r="D30" s="122" t="str">
        <f>'Memória_RUA 13 DE MAIO'!D79</f>
        <v>ALVENARIA EM PEDRA RACHÃO, ASSENTADA E REJUNTADA COM ARGAMASSA DE CIMENTO E AREIA NO TRAÇO 1:6</v>
      </c>
      <c r="E30" s="38" t="str">
        <f>'Memória_RUA 13 DE MAIO'!E79</f>
        <v>M3</v>
      </c>
      <c r="F30" s="123">
        <f>'Memória_RUA 13 DE MAIO'!N92</f>
        <v>471.5</v>
      </c>
      <c r="G30" s="124">
        <f>'COMPOSIÇÕES PRÓPRIAS_13 DE MAIO'!L96</f>
        <v>364.37840000000006</v>
      </c>
      <c r="H30" s="124">
        <f t="shared" si="4"/>
        <v>469.39</v>
      </c>
      <c r="I30" s="124">
        <f t="shared" si="5"/>
        <v>221317.38</v>
      </c>
    </row>
    <row r="31" spans="1:9" s="21" customFormat="1" ht="54" customHeight="1">
      <c r="A31" s="28" t="s">
        <v>73</v>
      </c>
      <c r="B31" s="28" t="str">
        <f>'Memória_RUA 13 DE MAIO'!B94</f>
        <v>SINAPI 01/2023</v>
      </c>
      <c r="C31" s="83" t="str">
        <f>'Memória_RUA 13 DE MAIO'!C94</f>
        <v>COMPOSIÇÃO 06</v>
      </c>
      <c r="D31" s="122" t="str">
        <f>'Memória_RUA 13 DE MAIO'!D94</f>
        <v>Transporte com carro de mão de pedra rachão nos morros até 100m.</v>
      </c>
      <c r="E31" s="38" t="str">
        <f>'Memória_RUA 13 DE MAIO'!E94</f>
        <v>M3</v>
      </c>
      <c r="F31" s="123">
        <f>'Memória_RUA 13 DE MAIO'!N96</f>
        <v>518.65000000000009</v>
      </c>
      <c r="G31" s="124">
        <v>61.4</v>
      </c>
      <c r="H31" s="124">
        <f t="shared" ref="H31" si="6">TRUNC(((G31*$I$9)+G31),2)</f>
        <v>79.09</v>
      </c>
      <c r="I31" s="124">
        <f>TRUNC((F31*H31),2)</f>
        <v>41020.019999999997</v>
      </c>
    </row>
    <row r="32" spans="1:9" s="21" customFormat="1" ht="53.25" customHeight="1">
      <c r="A32" s="28" t="s">
        <v>76</v>
      </c>
      <c r="B32" s="28" t="str">
        <f>'Memória_RUA 13 DE MAIO'!B97</f>
        <v>SINAPI 01/2023</v>
      </c>
      <c r="C32" s="83">
        <f>'Memória_RUA 13 DE MAIO'!C97</f>
        <v>9841</v>
      </c>
      <c r="D32" s="122" t="str">
        <f>'Memória_RUA 13 DE MAIO'!D97</f>
        <v xml:space="preserve"> TUBO PVC, SERIE R, DN 100 MM, PARA ESGOTO OU AGUAS PLUVIAIS PREDIAL (NBR688)</v>
      </c>
      <c r="E32" s="38" t="str">
        <f>'Memória_RUA 13 DE MAIO'!E97</f>
        <v>M</v>
      </c>
      <c r="F32" s="123">
        <f>'Memória_RUA 13 DE MAIO'!N100</f>
        <v>445.5</v>
      </c>
      <c r="G32" s="124">
        <v>44.98</v>
      </c>
      <c r="H32" s="124">
        <f t="shared" si="4"/>
        <v>57.94</v>
      </c>
      <c r="I32" s="124">
        <f t="shared" si="5"/>
        <v>25812.27</v>
      </c>
    </row>
    <row r="33" spans="1:76" s="21" customFormat="1" ht="45">
      <c r="A33" s="28" t="s">
        <v>79</v>
      </c>
      <c r="B33" s="28" t="str">
        <f>'Memória_RUA 13 DE MAIO'!B104</f>
        <v>SINAPI 01/2023</v>
      </c>
      <c r="C33" s="83">
        <f>'Memória_RUA 13 DE MAIO'!C104</f>
        <v>89508</v>
      </c>
      <c r="D33" s="122" t="str">
        <f>'Memória_RUA 13 DE MAIO'!D104</f>
        <v>TUBO PVC, SÉRIE R, ÁGUA PLUVIAL, DN 40 MM, FORNECIDO E INSTALADO EM RAMAL DE ENCAMINHAMENTO. AF_06/2022</v>
      </c>
      <c r="E33" s="38" t="str">
        <f>'Memória_RUA 13 DE MAIO'!E104</f>
        <v>M</v>
      </c>
      <c r="F33" s="123">
        <f>'Memória_RUA 13 DE MAIO'!N106</f>
        <v>480</v>
      </c>
      <c r="G33" s="124">
        <v>15.28</v>
      </c>
      <c r="H33" s="124">
        <f t="shared" si="4"/>
        <v>19.68</v>
      </c>
      <c r="I33" s="124">
        <f t="shared" si="5"/>
        <v>9446.4</v>
      </c>
    </row>
    <row r="34" spans="1:76" s="21" customFormat="1" ht="87" customHeight="1">
      <c r="A34" s="28" t="s">
        <v>81</v>
      </c>
      <c r="B34" s="28" t="str">
        <f>'Memória_RUA 13 DE MAIO'!B107</f>
        <v>SINAPI 01/2023</v>
      </c>
      <c r="C34" s="83">
        <f>'Memória_RUA 13 DE MAIO'!C107</f>
        <v>102712</v>
      </c>
      <c r="D34" s="122" t="str">
        <f>'Memória_RUA 13 DE MAIO'!D107</f>
        <v>GEOTÊXTIL NÃO TECIDO 100% POLIÉSTER, RESISTÊNCIA A TRAÇÃO DE 9 KN/M (RT - 9), INSTALADO EM DRENO - FORNECIMENTO E INSTALAÇÃO. AF_07/2021</v>
      </c>
      <c r="E34" s="38" t="str">
        <f>'Memória_RUA 13 DE MAIO'!E107</f>
        <v>M2</v>
      </c>
      <c r="F34" s="123">
        <f>'Memória_RUA 13 DE MAIO'!N109</f>
        <v>24</v>
      </c>
      <c r="G34" s="124">
        <v>10.68</v>
      </c>
      <c r="H34" s="124">
        <f t="shared" si="4"/>
        <v>13.75</v>
      </c>
      <c r="I34" s="124">
        <f t="shared" si="5"/>
        <v>330</v>
      </c>
    </row>
    <row r="35" spans="1:76" s="21" customFormat="1" ht="40.5" customHeight="1">
      <c r="A35" s="28" t="s">
        <v>83</v>
      </c>
      <c r="B35" s="28" t="str">
        <f>'Memória_RUA 13 DE MAIO'!B110</f>
        <v>SINAPI 01/2023</v>
      </c>
      <c r="C35" s="83">
        <f>'Memória_RUA 13 DE MAIO'!C110</f>
        <v>102719</v>
      </c>
      <c r="D35" s="133" t="str">
        <f>'Memória_RUA 13 DE MAIO'!D110</f>
        <v>ENCHIMENTO DE BRITA PARA DRENO, LANÇAMENTO MANUAL. AF_07/2021</v>
      </c>
      <c r="E35" s="38" t="str">
        <f>'Memória_RUA 13 DE MAIO'!E110</f>
        <v>M3</v>
      </c>
      <c r="F35" s="123">
        <f>'Memória_RUA 13 DE MAIO'!N112</f>
        <v>4.8000000000000007</v>
      </c>
      <c r="G35" s="124">
        <v>127.33</v>
      </c>
      <c r="H35" s="124">
        <f t="shared" si="4"/>
        <v>164.02</v>
      </c>
      <c r="I35" s="124">
        <f t="shared" si="5"/>
        <v>787.29</v>
      </c>
    </row>
    <row r="36" spans="1:76" s="21" customFormat="1" ht="53.25" customHeight="1">
      <c r="A36" s="28" t="s">
        <v>85</v>
      </c>
      <c r="B36" s="28" t="str">
        <f>'Memória_RUA 13 DE MAIO'!B113</f>
        <v>SINAPI 01/2023</v>
      </c>
      <c r="C36" s="83">
        <f>'Memória_RUA 13 DE MAIO'!C113</f>
        <v>96995</v>
      </c>
      <c r="D36" s="133" t="str">
        <f>'Memória_RUA 13 DE MAIO'!D113</f>
        <v>REATERRO MANUAL APILOADO COM SOQUETE AF_10/2017</v>
      </c>
      <c r="E36" s="38" t="str">
        <f>'Memória_RUA 13 DE MAIO'!E113</f>
        <v>M3</v>
      </c>
      <c r="F36" s="132">
        <f>'Memória_RUA 13 DE MAIO'!N115</f>
        <v>520</v>
      </c>
      <c r="G36" s="124">
        <v>44.18</v>
      </c>
      <c r="H36" s="124">
        <f t="shared" si="4"/>
        <v>56.91</v>
      </c>
      <c r="I36" s="124">
        <f t="shared" si="5"/>
        <v>29593.200000000001</v>
      </c>
    </row>
    <row r="37" spans="1:76" s="21" customFormat="1" ht="134.25" customHeight="1">
      <c r="A37" s="28" t="s">
        <v>375</v>
      </c>
      <c r="B37" s="28" t="str">
        <f>'Memória_RUA 13 DE MAIO'!B116</f>
        <v>SINAPI 01/2023</v>
      </c>
      <c r="C37" s="83" t="str">
        <f>'Memória_RUA 13 DE MAIO'!C116</f>
        <v>COMPOSIÇÃO 12</v>
      </c>
      <c r="D37" s="122" t="str">
        <f>'Memória_RUA 13 DE MAIO'!D116</f>
        <v>FORNECIMENTO E APLICAÇÃO DE TELA ARGAMASSADA (TRAÇO 1:3), PARA REVESTIMENTO DO TALUDE, EM ARAME GALVANIZADO, MALHA DE 2", FIO 16, FIXADA COM GRAMPO DE FERRO DE 3/8, CA-50, INCLUSIVE BARBACÃS EM TUBO DE PVC DE 40mm, CHAPISCO, REVESTIMENTO COM ARGAMASSA DE CIMENTO E AREIA 1:3- M2.</v>
      </c>
      <c r="E37" s="38" t="str">
        <f>'Memória_RUA 13 DE MAIO'!E116</f>
        <v>M2</v>
      </c>
      <c r="F37" s="123">
        <f>'Memória_RUA 13 DE MAIO'!N119</f>
        <v>1500</v>
      </c>
      <c r="G37" s="124">
        <f>'COMPOSIÇÕES PRÓPRIAS_13 DE MAIO'!L69</f>
        <v>82.247799999999998</v>
      </c>
      <c r="H37" s="124">
        <f t="shared" si="4"/>
        <v>105.95</v>
      </c>
      <c r="I37" s="124">
        <f t="shared" si="5"/>
        <v>158925</v>
      </c>
    </row>
    <row r="38" spans="1:76" s="120" customFormat="1" ht="30" customHeight="1">
      <c r="A38" s="117" t="s">
        <v>90</v>
      </c>
      <c r="B38" s="118"/>
      <c r="C38" s="117"/>
      <c r="D38" s="413" t="str">
        <f>'Memória_RUA 13 DE MAIO'!D120</f>
        <v xml:space="preserve">SISTEMA DE DRENAGEM PLUVIAL </v>
      </c>
      <c r="E38" s="413"/>
      <c r="F38" s="413"/>
      <c r="G38" s="413"/>
      <c r="H38" s="413"/>
      <c r="I38" s="119">
        <f>SUM(I39:I45)</f>
        <v>20169.32</v>
      </c>
    </row>
    <row r="39" spans="1:76" s="21" customFormat="1" ht="51.75" customHeight="1">
      <c r="A39" s="28" t="s">
        <v>92</v>
      </c>
      <c r="B39" s="28" t="str">
        <f>'Memória_RUA 13 DE MAIO'!B121</f>
        <v>SINAPI 01/2023</v>
      </c>
      <c r="C39" s="83">
        <f>'Memória_RUA 13 DE MAIO'!C121</f>
        <v>93358</v>
      </c>
      <c r="D39" s="122" t="str">
        <f>'Memória_RUA 13 DE MAIO'!D121</f>
        <v>ESCAVAÇÃO MANUAL DE VALA COM PROFUNDIDADE MENOR OU IGUAL A 1,30 M. AF_</v>
      </c>
      <c r="E39" s="38" t="str">
        <f>'Memória_RUA 13 DE MAIO'!E121</f>
        <v>M3</v>
      </c>
      <c r="F39" s="364">
        <f>'Memória_RUA 13 DE MAIO'!N123</f>
        <v>1.512</v>
      </c>
      <c r="G39" s="371">
        <v>72.86</v>
      </c>
      <c r="H39" s="365">
        <f t="shared" ref="H39:H45" si="7">TRUNC(((G39*$I$9)+G39),2)</f>
        <v>93.85</v>
      </c>
      <c r="I39" s="365">
        <f t="shared" ref="I39:I45" si="8">TRUNC((F39*H39),2)</f>
        <v>141.9</v>
      </c>
    </row>
    <row r="40" spans="1:76" s="134" customFormat="1" ht="78" customHeight="1">
      <c r="A40" s="52" t="s">
        <v>94</v>
      </c>
      <c r="B40" s="28" t="str">
        <f>'Memória_RUA 13 DE MAIO'!B124</f>
        <v>SINAPI 01/2023</v>
      </c>
      <c r="C40" s="83">
        <f>'Memória_RUA 13 DE MAIO'!C124</f>
        <v>103328</v>
      </c>
      <c r="D40" s="133" t="str">
        <f>'Memória_RUA 13 DE MAIO'!D124</f>
        <v>ALVENARIA DE VEDAÇÃO DE BLOCOS CERÂMICOS FURADOS NA HORIZONTAL DE 9X19X19 CM (ESPESSURA 9 CM) E ARGAMASSA DE ASSENTAMENTO COM PREPARO EM BETONEIRA. AF_12/2021</v>
      </c>
      <c r="E40" s="125" t="str">
        <f>'Memória_RUA 13 DE MAIO'!E124</f>
        <v>M2</v>
      </c>
      <c r="F40" s="368">
        <f>'Memória_RUA 13 DE MAIO'!N131</f>
        <v>88.320000000000007</v>
      </c>
      <c r="G40" s="371">
        <v>72.86</v>
      </c>
      <c r="H40" s="365">
        <f t="shared" si="7"/>
        <v>93.85</v>
      </c>
      <c r="I40" s="365">
        <f t="shared" si="8"/>
        <v>8288.83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</row>
    <row r="41" spans="1:76" s="134" customFormat="1" ht="81" customHeight="1">
      <c r="A41" s="52" t="s">
        <v>98</v>
      </c>
      <c r="B41" s="28" t="str">
        <f>'Memória_RUA 13 DE MAIO'!B133</f>
        <v>SINAPI 01/2023</v>
      </c>
      <c r="C41" s="83">
        <f>'Memória_RUA 13 DE MAIO'!C133</f>
        <v>87878</v>
      </c>
      <c r="D41" s="122" t="str">
        <f>'Memória_RUA 13 DE MAIO'!D133</f>
        <v>CHAPISCO APLICADO EM ALVENARIAS E ESTRUTURAS DE CONCRETO INTERNAS, COM COLHER DE PEDREIRO. ARGAMASSA TRAÇO 1:3 COM PREPARO MANUAL. AF_06/2014</v>
      </c>
      <c r="E41" s="125" t="str">
        <f>'Memória_RUA 13 DE MAIO'!E133</f>
        <v>M2</v>
      </c>
      <c r="F41" s="368">
        <f>'Memória_RUA 13 DE MAIO'!N143</f>
        <v>200.16000000000003</v>
      </c>
      <c r="G41" s="372">
        <v>4.3</v>
      </c>
      <c r="H41" s="365">
        <f t="shared" si="7"/>
        <v>5.53</v>
      </c>
      <c r="I41" s="365">
        <f t="shared" si="8"/>
        <v>1106.8800000000001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</row>
    <row r="42" spans="1:76" s="134" customFormat="1" ht="126" customHeight="1">
      <c r="A42" s="52" t="s">
        <v>104</v>
      </c>
      <c r="B42" s="28" t="str">
        <f>'Memória_RUA 13 DE MAIO'!B145</f>
        <v>SINAPI 01/2023</v>
      </c>
      <c r="C42" s="83">
        <f>'Memória_RUA 13 DE MAIO'!C145</f>
        <v>87824</v>
      </c>
      <c r="D42" s="135" t="str">
        <f>'Memória_RUA 13 DE MAIO'!D145</f>
        <v>EMBOÇO OU MASSA ÚNICA EM ARGAMASSA INDUSTRIALIZADA, PREPARO MECÂNICO E APLICAÇÃO COM EQUIPAMENTO DE MISTURA E PROJEÇÃO DE 1,5 M3/H EM SUPERFÍCIES EXTERNAS DA SACADA, ESPESSURA MAIOR OU IGUAL A 50 MM, SEM USO DE TELA METÁLICA. AF_06/2014</v>
      </c>
      <c r="E42" s="125" t="str">
        <f>'Memória_RUA 13 DE MAIO'!E145</f>
        <v>M2</v>
      </c>
      <c r="F42" s="368">
        <f>'Memória_RUA 13 DE MAIO'!N147</f>
        <v>10.08</v>
      </c>
      <c r="G42" s="371">
        <v>176.25</v>
      </c>
      <c r="H42" s="365">
        <f t="shared" si="7"/>
        <v>227.04</v>
      </c>
      <c r="I42" s="365">
        <f>TRUNC((F42*H42),2)</f>
        <v>2288.56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</row>
    <row r="43" spans="1:76" s="134" customFormat="1" ht="45">
      <c r="A43" s="52" t="s">
        <v>106</v>
      </c>
      <c r="B43" s="28" t="str">
        <f>'Memória_RUA 13 DE MAIO'!B158</f>
        <v>SINAPI 01/2023</v>
      </c>
      <c r="C43" s="83" t="str">
        <f>'Memória_RUA 13 DE MAIO'!C158</f>
        <v>COMPOSIÇÃO 08</v>
      </c>
      <c r="D43" s="133" t="str">
        <f>'Memória_RUA 13 DE MAIO'!D158</f>
        <v>CONCRETO ESTRUTURAL FCK 15MPA, CONDIÇÃO B NBR 12655, LANÇADO SOBRE TERRENO OU EM FUNDAÇÕES E ADENSADO.</v>
      </c>
      <c r="E43" s="125" t="str">
        <f>'Memória_RUA 13 DE MAIO'!E158</f>
        <v>M3</v>
      </c>
      <c r="F43" s="126">
        <f>'Memória_RUA 13 DE MAIO'!N160</f>
        <v>3.4560000000000004</v>
      </c>
      <c r="G43" s="124">
        <f>'COMPOSIÇÕES PRÓPRIAS_13 DE MAIO'!L40</f>
        <v>466.649046</v>
      </c>
      <c r="H43" s="124">
        <f t="shared" si="7"/>
        <v>601.13</v>
      </c>
      <c r="I43" s="124">
        <f t="shared" si="8"/>
        <v>2077.5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</row>
    <row r="44" spans="1:76" s="136" customFormat="1" ht="81" customHeight="1">
      <c r="A44" s="52" t="s">
        <v>109</v>
      </c>
      <c r="B44" s="28" t="str">
        <f>'Memória_RUA 13 DE MAIO'!B162</f>
        <v>SINAPI 01/2023</v>
      </c>
      <c r="C44" s="83">
        <f>'Memória_RUA 13 DE MAIO'!C162</f>
        <v>99260</v>
      </c>
      <c r="D44" s="133" t="str">
        <f>'Memória_RUA 13 DE MAIO'!D162</f>
        <v>CAIXA ENTERRADA HIDRÁULICA RETANGULAR, EM ALVENARIA COM BLOCOS DE CONCRETO, DIMENSÕES INTERNAS: 0,6X0,6X0,6 M PARA REDE DE DRENAGEM. AF_12/2020</v>
      </c>
      <c r="E44" s="125" t="str">
        <f>'Memória_RUA 13 DE MAIO'!E162</f>
        <v>UN</v>
      </c>
      <c r="F44" s="126">
        <f>'Memória_RUA 13 DE MAIO'!N164</f>
        <v>7</v>
      </c>
      <c r="G44" s="334">
        <v>386.43</v>
      </c>
      <c r="H44" s="124">
        <f t="shared" si="7"/>
        <v>497.79</v>
      </c>
      <c r="I44" s="124">
        <f t="shared" si="8"/>
        <v>3484.53</v>
      </c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</row>
    <row r="45" spans="1:76" s="134" customFormat="1" ht="60" customHeight="1">
      <c r="A45" s="52" t="s">
        <v>112</v>
      </c>
      <c r="B45" s="28" t="str">
        <f>'Memória_RUA 13 DE MAIO'!B165</f>
        <v>SINAPI 01/2023</v>
      </c>
      <c r="C45" s="83">
        <f>'Memória_RUA 13 DE MAIO'!C165</f>
        <v>9841</v>
      </c>
      <c r="D45" s="133" t="str">
        <f>'Memória_RUA 13 DE MAIO'!D165</f>
        <v>TUBO PVC, SERIE R, DN 100 MM, PARA ESGOTO OU AGUAS PLUVIAIS PREDIAIS (NBR 5688)</v>
      </c>
      <c r="E45" s="125" t="str">
        <f>'Memória_RUA 13 DE MAIO'!E165</f>
        <v>M</v>
      </c>
      <c r="F45" s="126">
        <f>'Memória_RUA 13 DE MAIO'!N167</f>
        <v>48</v>
      </c>
      <c r="G45" s="124">
        <v>44.98</v>
      </c>
      <c r="H45" s="124">
        <f t="shared" si="7"/>
        <v>57.94</v>
      </c>
      <c r="I45" s="124">
        <f t="shared" si="8"/>
        <v>2781.12</v>
      </c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</row>
    <row r="46" spans="1:76" s="120" customFormat="1" ht="30" customHeight="1">
      <c r="A46" s="117" t="s">
        <v>113</v>
      </c>
      <c r="B46" s="118"/>
      <c r="C46" s="117"/>
      <c r="D46" s="413" t="str">
        <f>'Memória_RUA 13 DE MAIO'!D168</f>
        <v>ESCADARIA</v>
      </c>
      <c r="E46" s="413"/>
      <c r="F46" s="413"/>
      <c r="G46" s="413"/>
      <c r="H46" s="413"/>
      <c r="I46" s="119">
        <f>SUM(I47:I48)</f>
        <v>52319.35</v>
      </c>
    </row>
    <row r="47" spans="1:76" s="134" customFormat="1" ht="65.25" customHeight="1">
      <c r="A47" s="28" t="s">
        <v>115</v>
      </c>
      <c r="B47" s="28" t="str">
        <f>'Memória_RUA 13 DE MAIO'!B169</f>
        <v>SINAPI 01/2023</v>
      </c>
      <c r="C47" s="83">
        <f>'Memória_RUA 13 DE MAIO'!C169</f>
        <v>99857</v>
      </c>
      <c r="D47" s="122" t="str">
        <f>'Memória_RUA 13 DE MAIO'!D169</f>
        <v>CORRIMÃO SIMPLES, DIÂMETRO EXTERNO = 1 1/2, EM ALUMÍNIO. AF_04/2019_PS</v>
      </c>
      <c r="E47" s="38" t="str">
        <f>'Memória_RUA 13 DE MAIO'!E169</f>
        <v>M</v>
      </c>
      <c r="F47" s="137">
        <f>'Memória_RUA 13 DE MAIO'!N171</f>
        <v>55</v>
      </c>
      <c r="G47" s="124">
        <v>81.260000000000005</v>
      </c>
      <c r="H47" s="124">
        <f>TRUNC(((G47*$I$9)+G47),2)</f>
        <v>104.67</v>
      </c>
      <c r="I47" s="124">
        <f>TRUNC((F47*H47),2)</f>
        <v>5756.85</v>
      </c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</row>
    <row r="48" spans="1:76" s="134" customFormat="1" ht="201.75" customHeight="1">
      <c r="A48" s="28" t="s">
        <v>117</v>
      </c>
      <c r="B48" s="83" t="str">
        <f>'Memória_RUA 13 DE MAIO'!B172</f>
        <v>SINAPI 01/2023</v>
      </c>
      <c r="C48" s="83" t="str">
        <f>'Memória_RUA 13 DE MAIO'!C172</f>
        <v>COMPOSIÇÃO 22</v>
      </c>
      <c r="D48" s="122" t="str">
        <f>'Memória_RUA 13 DE MAIO'!D172</f>
        <v>Escadaria com largura de 1,20 m, degraus e espelhos com 0,30 m e 0,18 m respectivamente em concreto estrutural fck 11 MPA, condição B (NBR-12655), com 5,0 cm de espessura, em alvenaria de tijolos 08 furos, revestido com chapisco e argamassa (esp. 2,0cm) no traço 1:3, com duas canaletas laterais (rebaixada), nas dimensões internas de 0,30 x 0,30m, paredes em alvenaria de tijolos de 08 furos, de 1/2 vez, revestidas internamente com chapisco e revestimento com 2,0cm de espessura, em argamassa de cimento e areia no traço 1:3, fundo em concreto simples traço 1:3:5, espessura de 0,05m, inclusive escavação e reaterro.</v>
      </c>
      <c r="E48" s="38" t="str">
        <f>'Memória_RUA 13 DE MAIO'!E172</f>
        <v>M</v>
      </c>
      <c r="F48" s="138">
        <v>50</v>
      </c>
      <c r="G48" s="124">
        <f>'COMPOSIÇÃO_ESCADARIA_13 DE MAIO'!G18</f>
        <v>722.91346999999996</v>
      </c>
      <c r="H48" s="124">
        <f>TRUNC(((G48*$I$9)+G48),2)</f>
        <v>931.25</v>
      </c>
      <c r="I48" s="124">
        <f>TRUNC((F48*H48),2)</f>
        <v>46562.5</v>
      </c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</row>
    <row r="49" spans="1:21" s="21" customFormat="1" ht="48.75" customHeight="1">
      <c r="A49" s="414" t="s">
        <v>378</v>
      </c>
      <c r="B49" s="414"/>
      <c r="C49" s="414"/>
      <c r="D49" s="414"/>
      <c r="E49" s="414"/>
      <c r="F49" s="415" t="s">
        <v>135</v>
      </c>
      <c r="G49" s="415"/>
      <c r="H49" s="415"/>
      <c r="I49" s="119">
        <f>SUM(I11+I14+I20+I28+I38+I46)</f>
        <v>1007313.2</v>
      </c>
    </row>
    <row r="50" spans="1:21" s="21" customFormat="1" ht="22.5" customHeight="1">
      <c r="A50" s="416"/>
      <c r="B50" s="416"/>
      <c r="C50" s="416"/>
      <c r="D50" s="416"/>
      <c r="E50" s="416"/>
      <c r="F50" s="416"/>
      <c r="G50" s="416"/>
      <c r="H50" s="416"/>
      <c r="I50" s="416"/>
    </row>
    <row r="51" spans="1:21" s="21" customFormat="1" ht="18" customHeight="1">
      <c r="A51" s="97"/>
      <c r="B51" s="97"/>
      <c r="C51" s="97"/>
      <c r="D51" s="97"/>
      <c r="E51" s="97"/>
      <c r="F51" s="97"/>
      <c r="G51" s="97"/>
      <c r="H51" s="97"/>
      <c r="I51" s="97"/>
    </row>
    <row r="52" spans="1:21" s="21" customFormat="1" ht="15" customHeight="1">
      <c r="A52" s="404" t="str">
        <f>'Memória_RUA 13 DE MAIO'!A178:C178</f>
        <v>Camaragibe, 08 de março 2023</v>
      </c>
      <c r="B52" s="404"/>
      <c r="C52" s="404"/>
      <c r="D52" s="96"/>
      <c r="E52" s="97"/>
      <c r="F52" s="97"/>
      <c r="G52" s="98"/>
      <c r="H52" s="98"/>
      <c r="I52" s="97"/>
      <c r="K52" s="2"/>
      <c r="L52" s="403"/>
      <c r="M52" s="403"/>
      <c r="N52" s="403"/>
      <c r="O52" s="403"/>
      <c r="P52" s="403"/>
      <c r="Q52" s="403"/>
      <c r="R52" s="403"/>
      <c r="S52" s="403"/>
      <c r="T52" s="403"/>
      <c r="U52" s="403"/>
    </row>
    <row r="53" spans="1:21" s="21" customFormat="1" ht="58.5" customHeight="1">
      <c r="A53" s="99"/>
      <c r="B53" s="99"/>
      <c r="C53" s="100"/>
      <c r="D53" s="101"/>
      <c r="E53" s="102"/>
      <c r="F53" s="417"/>
      <c r="G53" s="417"/>
      <c r="H53" s="417"/>
      <c r="I53" s="417"/>
      <c r="K53" s="418"/>
      <c r="L53" s="418"/>
      <c r="M53" s="418"/>
      <c r="N53" s="418"/>
      <c r="O53" s="419"/>
      <c r="P53" s="419"/>
      <c r="Q53" s="140"/>
      <c r="R53" s="139"/>
      <c r="S53" s="139"/>
      <c r="T53" s="418"/>
      <c r="U53" s="419"/>
    </row>
    <row r="54" spans="1:21" s="21" customFormat="1" ht="13.9" customHeight="1">
      <c r="A54" s="405"/>
      <c r="B54" s="405"/>
      <c r="C54" s="405"/>
      <c r="D54" s="101"/>
      <c r="E54" s="103"/>
      <c r="F54" s="406"/>
      <c r="G54" s="406"/>
      <c r="H54" s="406"/>
      <c r="I54" s="141"/>
      <c r="K54" s="418"/>
      <c r="L54" s="418"/>
      <c r="M54" s="418"/>
      <c r="N54" s="418"/>
      <c r="O54" s="419"/>
      <c r="P54" s="419"/>
      <c r="Q54" s="142"/>
      <c r="R54" s="142"/>
      <c r="S54" s="142"/>
      <c r="T54" s="418"/>
      <c r="U54" s="419"/>
    </row>
    <row r="55" spans="1:21" s="21" customFormat="1" ht="18" customHeight="1">
      <c r="A55" s="402" t="s">
        <v>120</v>
      </c>
      <c r="B55" s="402"/>
      <c r="C55" s="402"/>
      <c r="D55" s="101"/>
      <c r="E55" s="103"/>
      <c r="F55" s="402" t="s">
        <v>121</v>
      </c>
      <c r="G55" s="402"/>
      <c r="H55" s="402"/>
      <c r="I55" s="143"/>
      <c r="K55" s="144"/>
      <c r="L55" s="144"/>
      <c r="M55" s="145"/>
      <c r="N55" s="146"/>
      <c r="O55" s="147"/>
      <c r="P55" s="147"/>
      <c r="Q55" s="147"/>
      <c r="R55" s="147"/>
      <c r="S55" s="148"/>
      <c r="T55" s="148"/>
      <c r="U55" s="149"/>
    </row>
    <row r="56" spans="1:21" s="21" customFormat="1" ht="15" customHeight="1">
      <c r="A56" s="402" t="s">
        <v>122</v>
      </c>
      <c r="B56" s="402"/>
      <c r="C56" s="402"/>
      <c r="D56" s="101"/>
      <c r="E56" s="103"/>
      <c r="F56" s="402" t="s">
        <v>123</v>
      </c>
      <c r="G56" s="402"/>
      <c r="H56" s="402"/>
      <c r="I56" s="143"/>
      <c r="K56" s="144"/>
      <c r="L56" s="144"/>
      <c r="M56" s="145"/>
      <c r="N56" s="146"/>
      <c r="O56" s="147"/>
      <c r="P56" s="147"/>
      <c r="Q56" s="147"/>
      <c r="R56" s="147"/>
      <c r="S56" s="148"/>
      <c r="T56" s="148"/>
      <c r="U56" s="149"/>
    </row>
    <row r="57" spans="1:21" s="21" customFormat="1" ht="18" customHeight="1">
      <c r="A57" s="402" t="s">
        <v>124</v>
      </c>
      <c r="B57" s="402"/>
      <c r="C57" s="402"/>
      <c r="D57" s="101"/>
      <c r="E57" s="103"/>
      <c r="F57" s="103"/>
      <c r="G57" s="98"/>
      <c r="H57" s="98"/>
      <c r="I57" s="104"/>
      <c r="K57" s="144"/>
      <c r="L57" s="144"/>
      <c r="M57" s="145"/>
      <c r="N57" s="146"/>
      <c r="O57" s="147"/>
      <c r="P57" s="147"/>
      <c r="Q57" s="147"/>
      <c r="R57" s="147"/>
      <c r="S57" s="148"/>
      <c r="T57" s="148"/>
      <c r="U57" s="149"/>
    </row>
    <row r="58" spans="1:21" s="21" customFormat="1" ht="12.75" customHeight="1">
      <c r="A58" s="100"/>
      <c r="B58" s="100"/>
      <c r="C58" s="100"/>
      <c r="D58" s="101"/>
      <c r="E58" s="103"/>
      <c r="F58" s="102"/>
      <c r="G58" s="98"/>
      <c r="H58" s="98"/>
      <c r="I58" s="102"/>
      <c r="K58" s="144"/>
      <c r="L58" s="144"/>
      <c r="M58" s="145"/>
      <c r="N58" s="146"/>
      <c r="O58" s="147"/>
      <c r="P58" s="147"/>
      <c r="Q58" s="147"/>
      <c r="R58" s="147"/>
      <c r="S58" s="148"/>
      <c r="T58" s="148"/>
      <c r="U58" s="149"/>
    </row>
    <row r="59" spans="1:21" s="21" customFormat="1" ht="12.75" customHeight="1">
      <c r="A59" s="420"/>
      <c r="B59" s="420"/>
      <c r="C59" s="420"/>
      <c r="D59" s="101"/>
      <c r="E59" s="102"/>
      <c r="F59" s="104"/>
      <c r="G59" s="98"/>
      <c r="H59" s="98"/>
      <c r="I59" s="104"/>
      <c r="K59" s="150"/>
      <c r="L59" s="150"/>
      <c r="M59" s="151"/>
      <c r="N59" s="152"/>
      <c r="O59" s="153"/>
      <c r="P59" s="153"/>
      <c r="Q59" s="153"/>
      <c r="R59" s="153"/>
      <c r="S59" s="154"/>
      <c r="T59" s="155"/>
      <c r="U59" s="153"/>
    </row>
    <row r="60" spans="1:21" s="21" customFormat="1" ht="12.75" customHeight="1">
      <c r="A60" s="416"/>
      <c r="B60" s="416"/>
      <c r="C60" s="416"/>
      <c r="D60" s="101"/>
      <c r="E60" s="102"/>
      <c r="F60" s="421"/>
      <c r="G60" s="421"/>
      <c r="H60" s="421"/>
      <c r="I60" s="421"/>
      <c r="K60" s="150"/>
      <c r="L60" s="150"/>
      <c r="M60" s="151"/>
      <c r="N60" s="152"/>
      <c r="O60" s="153"/>
      <c r="P60" s="153"/>
      <c r="Q60" s="153"/>
      <c r="R60" s="153"/>
      <c r="S60" s="154"/>
      <c r="T60" s="155"/>
      <c r="U60" s="153"/>
    </row>
    <row r="61" spans="1:21" s="21" customFormat="1" ht="13.15" customHeight="1">
      <c r="A61" s="416"/>
      <c r="B61" s="416"/>
      <c r="C61" s="416"/>
      <c r="D61" s="101"/>
      <c r="E61" s="102"/>
      <c r="F61" s="156"/>
      <c r="G61" s="98"/>
      <c r="H61" s="98"/>
      <c r="I61" s="104"/>
      <c r="J61" s="157"/>
      <c r="K61" s="150"/>
      <c r="L61" s="150"/>
      <c r="M61" s="158"/>
      <c r="N61" s="159"/>
      <c r="O61" s="160"/>
      <c r="P61" s="160"/>
      <c r="Q61" s="160"/>
      <c r="R61" s="160"/>
      <c r="S61" s="161"/>
      <c r="T61" s="161"/>
      <c r="U61" s="162"/>
    </row>
    <row r="62" spans="1:21" s="157" customFormat="1" ht="13.15" customHeight="1">
      <c r="A62" s="420"/>
      <c r="B62" s="420"/>
      <c r="C62" s="420"/>
      <c r="D62" s="163"/>
      <c r="E62" s="164"/>
      <c r="F62" s="165"/>
      <c r="G62" s="98"/>
      <c r="H62" s="98"/>
      <c r="I62" s="166"/>
      <c r="J62" s="21"/>
      <c r="K62" s="2"/>
      <c r="L62" s="403"/>
      <c r="M62" s="403"/>
      <c r="N62" s="403"/>
      <c r="O62" s="403"/>
      <c r="P62" s="403"/>
      <c r="Q62" s="403"/>
      <c r="R62" s="403"/>
      <c r="S62" s="403"/>
      <c r="T62" s="403"/>
      <c r="U62" s="403"/>
    </row>
    <row r="63" spans="1:21" s="21" customFormat="1">
      <c r="A63" s="416"/>
      <c r="B63" s="416"/>
      <c r="C63" s="416"/>
      <c r="D63" s="101"/>
      <c r="E63" s="102"/>
      <c r="F63" s="421"/>
      <c r="G63" s="421"/>
      <c r="H63" s="421"/>
      <c r="I63" s="421"/>
      <c r="K63" s="418"/>
      <c r="L63" s="418"/>
      <c r="M63" s="418"/>
      <c r="N63" s="418"/>
      <c r="O63" s="419"/>
      <c r="P63" s="419"/>
      <c r="Q63" s="140"/>
      <c r="R63" s="139"/>
      <c r="S63" s="139"/>
      <c r="T63" s="418"/>
      <c r="U63" s="419"/>
    </row>
    <row r="64" spans="1:21" s="21" customFormat="1">
      <c r="A64" s="420"/>
      <c r="B64" s="420"/>
      <c r="C64" s="420"/>
      <c r="D64" s="167"/>
      <c r="E64" s="167"/>
      <c r="F64" s="421"/>
      <c r="G64" s="421"/>
      <c r="H64" s="421"/>
      <c r="I64" s="421"/>
      <c r="K64" s="418"/>
      <c r="L64" s="418"/>
      <c r="M64" s="418"/>
      <c r="N64" s="418"/>
      <c r="O64" s="419"/>
      <c r="P64" s="419"/>
      <c r="Q64" s="142"/>
      <c r="R64" s="142"/>
      <c r="S64" s="142"/>
      <c r="T64" s="418"/>
      <c r="U64" s="419"/>
    </row>
    <row r="65" spans="1:21" s="21" customFormat="1" ht="20.45" customHeight="1">
      <c r="A65" s="416"/>
      <c r="B65" s="416"/>
      <c r="C65" s="416"/>
      <c r="D65" s="101"/>
      <c r="E65" s="102"/>
      <c r="F65" s="421"/>
      <c r="G65" s="421"/>
      <c r="H65" s="421"/>
      <c r="I65" s="421"/>
      <c r="K65" s="144"/>
      <c r="L65" s="144"/>
      <c r="M65" s="145"/>
      <c r="N65" s="146"/>
      <c r="O65" s="147"/>
      <c r="P65" s="147"/>
      <c r="Q65" s="147"/>
      <c r="R65" s="147"/>
      <c r="S65" s="148"/>
      <c r="T65" s="148"/>
      <c r="U65" s="149"/>
    </row>
    <row r="66" spans="1:21" s="21" customFormat="1" ht="21.4" customHeight="1">
      <c r="A66" s="416"/>
      <c r="B66" s="416"/>
      <c r="C66" s="416"/>
      <c r="D66" s="101"/>
      <c r="E66" s="102"/>
      <c r="F66" s="156"/>
      <c r="G66" s="98"/>
      <c r="H66" s="98"/>
      <c r="I66" s="104"/>
      <c r="K66" s="150"/>
      <c r="L66" s="150"/>
      <c r="M66" s="151"/>
      <c r="N66" s="159"/>
      <c r="O66" s="160"/>
      <c r="P66" s="160"/>
      <c r="Q66" s="153"/>
      <c r="R66" s="153"/>
      <c r="S66" s="154"/>
      <c r="T66" s="155"/>
      <c r="U66" s="153"/>
    </row>
    <row r="67" spans="1:21" s="21" customFormat="1" ht="19.5" customHeight="1">
      <c r="A67" s="420"/>
      <c r="B67" s="420"/>
      <c r="C67" s="420"/>
      <c r="D67" s="101"/>
      <c r="E67" s="102"/>
      <c r="F67" s="421"/>
      <c r="G67" s="421"/>
      <c r="H67" s="421"/>
      <c r="I67" s="421"/>
      <c r="K67" s="150"/>
      <c r="L67" s="150"/>
      <c r="M67" s="158"/>
      <c r="N67" s="159"/>
      <c r="O67" s="160"/>
      <c r="P67" s="160"/>
      <c r="Q67" s="160"/>
      <c r="R67" s="160"/>
      <c r="S67" s="161"/>
      <c r="T67" s="161"/>
      <c r="U67" s="162"/>
    </row>
    <row r="68" spans="1:21" s="21" customFormat="1" ht="20.45" customHeight="1">
      <c r="A68" s="416"/>
      <c r="B68" s="416"/>
      <c r="C68" s="416"/>
      <c r="D68" s="101"/>
      <c r="E68" s="102"/>
      <c r="F68" s="421"/>
      <c r="G68" s="421"/>
      <c r="H68" s="421"/>
      <c r="I68" s="421"/>
      <c r="J68" s="157"/>
      <c r="K68" s="2"/>
      <c r="L68" s="403"/>
      <c r="M68" s="403"/>
      <c r="N68" s="403"/>
      <c r="O68" s="403"/>
      <c r="P68" s="403"/>
      <c r="Q68" s="403"/>
      <c r="R68" s="403"/>
      <c r="S68" s="403"/>
      <c r="T68" s="403"/>
      <c r="U68" s="403"/>
    </row>
    <row r="69" spans="1:21" s="157" customFormat="1" ht="20.45" customHeight="1">
      <c r="A69" s="416"/>
      <c r="B69" s="416"/>
      <c r="C69" s="416"/>
      <c r="D69" s="163"/>
      <c r="E69" s="164"/>
      <c r="F69" s="165"/>
      <c r="G69" s="98"/>
      <c r="H69" s="98"/>
      <c r="I69" s="166"/>
      <c r="J69" s="21"/>
      <c r="K69" s="418"/>
      <c r="L69" s="418"/>
      <c r="M69" s="418"/>
      <c r="N69" s="418"/>
      <c r="O69" s="419"/>
      <c r="P69" s="419"/>
      <c r="Q69" s="140"/>
      <c r="R69" s="139"/>
      <c r="S69" s="139"/>
      <c r="T69" s="418"/>
      <c r="U69" s="419"/>
    </row>
    <row r="70" spans="1:21" s="21" customFormat="1">
      <c r="A70" s="100"/>
      <c r="B70" s="100"/>
      <c r="C70" s="100"/>
      <c r="D70" s="101"/>
      <c r="E70" s="102"/>
      <c r="F70" s="156"/>
      <c r="G70" s="98"/>
      <c r="H70" s="98"/>
      <c r="I70" s="104"/>
      <c r="K70" s="418"/>
      <c r="L70" s="418"/>
      <c r="M70" s="418"/>
      <c r="N70" s="418"/>
      <c r="O70" s="419"/>
      <c r="P70" s="419"/>
      <c r="Q70" s="142"/>
      <c r="R70" s="142"/>
      <c r="S70" s="142"/>
      <c r="T70" s="418"/>
      <c r="U70" s="419"/>
    </row>
  </sheetData>
  <mergeCells count="69">
    <mergeCell ref="A68:C68"/>
    <mergeCell ref="F68:I68"/>
    <mergeCell ref="L68:U68"/>
    <mergeCell ref="A69:C69"/>
    <mergeCell ref="K69:K70"/>
    <mergeCell ref="L69:L70"/>
    <mergeCell ref="M69:M70"/>
    <mergeCell ref="N69:N70"/>
    <mergeCell ref="O69:O70"/>
    <mergeCell ref="P69:P70"/>
    <mergeCell ref="T69:T70"/>
    <mergeCell ref="U69:U70"/>
    <mergeCell ref="A65:C65"/>
    <mergeCell ref="F65:I65"/>
    <mergeCell ref="A66:C66"/>
    <mergeCell ref="A67:C67"/>
    <mergeCell ref="F67:I67"/>
    <mergeCell ref="L62:U62"/>
    <mergeCell ref="A63:C63"/>
    <mergeCell ref="F63:I63"/>
    <mergeCell ref="K63:K64"/>
    <mergeCell ref="L63:L64"/>
    <mergeCell ref="M63:M64"/>
    <mergeCell ref="N63:N64"/>
    <mergeCell ref="O63:O64"/>
    <mergeCell ref="P63:P64"/>
    <mergeCell ref="T63:T64"/>
    <mergeCell ref="U63:U64"/>
    <mergeCell ref="A64:C64"/>
    <mergeCell ref="F64:I64"/>
    <mergeCell ref="A59:C59"/>
    <mergeCell ref="A60:C60"/>
    <mergeCell ref="F60:I60"/>
    <mergeCell ref="A61:C61"/>
    <mergeCell ref="A62:C62"/>
    <mergeCell ref="A55:C55"/>
    <mergeCell ref="F55:H55"/>
    <mergeCell ref="A56:C56"/>
    <mergeCell ref="F56:H56"/>
    <mergeCell ref="A57:C57"/>
    <mergeCell ref="A50:I50"/>
    <mergeCell ref="A52:C52"/>
    <mergeCell ref="L52:U52"/>
    <mergeCell ref="F53:I53"/>
    <mergeCell ref="K53:K54"/>
    <mergeCell ref="L53:L54"/>
    <mergeCell ref="M53:M54"/>
    <mergeCell ref="N53:N54"/>
    <mergeCell ref="O53:O54"/>
    <mergeCell ref="P53:P54"/>
    <mergeCell ref="T53:T54"/>
    <mergeCell ref="U53:U54"/>
    <mergeCell ref="A54:C54"/>
    <mergeCell ref="F54:H54"/>
    <mergeCell ref="D28:H28"/>
    <mergeCell ref="D38:H38"/>
    <mergeCell ref="D46:H46"/>
    <mergeCell ref="A49:E49"/>
    <mergeCell ref="F49:H49"/>
    <mergeCell ref="A8:I8"/>
    <mergeCell ref="A9:G9"/>
    <mergeCell ref="D11:H11"/>
    <mergeCell ref="D14:H14"/>
    <mergeCell ref="D20:H20"/>
    <mergeCell ref="A1:I1"/>
    <mergeCell ref="A2:I2"/>
    <mergeCell ref="D3:I3"/>
    <mergeCell ref="A5:I5"/>
    <mergeCell ref="A7:I7"/>
  </mergeCells>
  <phoneticPr fontId="99" type="noConversion"/>
  <printOptions horizontalCentered="1"/>
  <pageMargins left="0.39370078740157483" right="0.39370078740157483" top="0.9055118110236221" bottom="0.74803149606299213" header="0.51181102362204722" footer="0.51181102362204722"/>
  <pageSetup paperSize="9" scale="58" orientation="landscape" horizontalDpi="300" verticalDpi="300" r:id="rId1"/>
  <headerFooter>
    <oddHeader>&amp;C&amp;A</oddHeader>
    <oddFooter>Página &amp;P de &amp;N</oddFooter>
  </headerFooter>
  <rowBreaks count="4" manualBreakCount="4">
    <brk id="20" max="16383" man="1"/>
    <brk id="27" max="16383" man="1"/>
    <brk id="37" max="8" man="1"/>
    <brk id="5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61"/>
  <sheetViews>
    <sheetView tabSelected="1" view="pageBreakPreview" topLeftCell="A51" zoomScale="60" zoomScaleNormal="70" zoomScalePageLayoutView="110" workbookViewId="0">
      <selection activeCell="C9" sqref="C9:F9"/>
    </sheetView>
  </sheetViews>
  <sheetFormatPr defaultColWidth="8.7109375" defaultRowHeight="15"/>
  <cols>
    <col min="1" max="1" width="17.7109375" customWidth="1"/>
    <col min="2" max="2" width="23.85546875" customWidth="1"/>
    <col min="3" max="3" width="62.5703125" customWidth="1"/>
    <col min="5" max="5" width="13.5703125" customWidth="1"/>
    <col min="6" max="6" width="20.5703125" customWidth="1"/>
    <col min="7" max="7" width="21" customWidth="1"/>
    <col min="8" max="8" width="25.42578125" customWidth="1"/>
    <col min="9" max="9" width="20.85546875" customWidth="1"/>
    <col min="10" max="10" width="22" customWidth="1"/>
    <col min="11" max="11" width="18.5703125" customWidth="1"/>
    <col min="1022" max="1024" width="11.5703125" customWidth="1"/>
  </cols>
  <sheetData>
    <row r="2" spans="1:11" ht="31.5">
      <c r="A2" s="429" t="s">
        <v>125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</row>
    <row r="3" spans="1:11" ht="31.5">
      <c r="A3" s="430" t="s">
        <v>1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</row>
    <row r="4" spans="1:11" ht="26.25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1" ht="31.5">
      <c r="A5" s="431" t="s">
        <v>136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</row>
    <row r="6" spans="1:11" ht="23.25">
      <c r="A6" s="432"/>
      <c r="B6" s="432"/>
      <c r="C6" s="332" t="s">
        <v>137</v>
      </c>
      <c r="D6" s="433"/>
      <c r="E6" s="433"/>
      <c r="F6" s="433"/>
      <c r="G6" s="433"/>
      <c r="H6" s="433"/>
      <c r="I6" s="433"/>
      <c r="J6" s="432"/>
      <c r="K6" s="432"/>
    </row>
    <row r="7" spans="1:11" ht="27" customHeight="1">
      <c r="A7" s="432"/>
      <c r="B7" s="432"/>
      <c r="C7" s="434" t="s">
        <v>351</v>
      </c>
      <c r="D7" s="434"/>
      <c r="E7" s="434"/>
      <c r="F7" s="434"/>
      <c r="G7" s="434"/>
      <c r="H7" s="434"/>
      <c r="I7" s="434"/>
      <c r="J7" s="432"/>
      <c r="K7" s="432"/>
    </row>
    <row r="8" spans="1:11" ht="23.25">
      <c r="A8" s="432"/>
      <c r="B8" s="432"/>
      <c r="C8" s="432"/>
      <c r="D8" s="432"/>
      <c r="E8" s="432"/>
      <c r="F8" s="432"/>
      <c r="G8" s="432"/>
      <c r="H8" s="432"/>
      <c r="I8" s="432"/>
      <c r="J8" s="432"/>
      <c r="K8" s="432"/>
    </row>
    <row r="9" spans="1:11" ht="24.75" customHeight="1">
      <c r="A9" s="432"/>
      <c r="B9" s="432"/>
      <c r="C9" s="435" t="s">
        <v>138</v>
      </c>
      <c r="D9" s="435"/>
      <c r="E9" s="435"/>
      <c r="F9" s="435"/>
      <c r="G9" s="432"/>
      <c r="H9" s="432"/>
      <c r="I9" s="432"/>
      <c r="J9" s="432"/>
      <c r="K9" s="432"/>
    </row>
    <row r="10" spans="1:11" ht="24.75" customHeight="1">
      <c r="A10" s="432"/>
      <c r="B10" s="432"/>
      <c r="C10" s="432"/>
      <c r="D10" s="432"/>
      <c r="E10" s="432"/>
      <c r="F10" s="432"/>
      <c r="G10" s="432"/>
      <c r="H10" s="432"/>
      <c r="I10" s="432"/>
      <c r="J10" s="432"/>
      <c r="K10" s="432"/>
    </row>
    <row r="11" spans="1:11" ht="23.25" customHeight="1">
      <c r="A11" s="436" t="s">
        <v>139</v>
      </c>
      <c r="B11" s="436"/>
      <c r="C11" s="436" t="s">
        <v>140</v>
      </c>
      <c r="D11" s="436"/>
      <c r="E11" s="436"/>
      <c r="F11" s="436"/>
      <c r="G11" s="436"/>
      <c r="H11" s="436"/>
      <c r="I11" s="436"/>
      <c r="J11" s="436"/>
      <c r="K11" s="436"/>
    </row>
    <row r="12" spans="1:11" ht="25.5" customHeight="1">
      <c r="A12" s="437">
        <f>I17</f>
        <v>1007313.2</v>
      </c>
      <c r="B12" s="437"/>
      <c r="C12" s="333">
        <f>I17</f>
        <v>1007313.2</v>
      </c>
      <c r="D12" s="432"/>
      <c r="E12" s="432"/>
      <c r="F12" s="432"/>
      <c r="G12" s="432"/>
      <c r="H12" s="432"/>
      <c r="I12" s="432"/>
      <c r="J12" s="432"/>
      <c r="K12" s="432"/>
    </row>
    <row r="13" spans="1:11" ht="19.5" customHeight="1">
      <c r="A13" s="438"/>
      <c r="B13" s="438"/>
      <c r="C13" s="438"/>
      <c r="D13" s="438"/>
      <c r="E13" s="438"/>
      <c r="F13" s="438"/>
      <c r="G13" s="438"/>
      <c r="H13" s="438"/>
      <c r="I13" s="438"/>
      <c r="J13" s="438"/>
      <c r="K13" s="438"/>
    </row>
    <row r="14" spans="1:11" ht="24.95" customHeight="1">
      <c r="A14" s="439" t="s">
        <v>141</v>
      </c>
      <c r="B14" s="439"/>
      <c r="C14" s="439"/>
      <c r="D14" s="440" t="s">
        <v>142</v>
      </c>
      <c r="E14" s="440"/>
      <c r="F14" s="440"/>
      <c r="G14" s="440"/>
      <c r="H14" s="440"/>
      <c r="I14" s="440"/>
      <c r="J14" s="440"/>
      <c r="K14" s="440"/>
    </row>
    <row r="15" spans="1:11" ht="46.5" customHeight="1">
      <c r="A15" s="441" t="s">
        <v>143</v>
      </c>
      <c r="B15" s="441"/>
      <c r="C15" s="441"/>
      <c r="D15" s="441" t="s">
        <v>144</v>
      </c>
      <c r="E15" s="441"/>
      <c r="F15" s="441"/>
      <c r="G15" s="441"/>
      <c r="H15" s="441"/>
      <c r="I15" s="441"/>
      <c r="J15" s="441"/>
      <c r="K15" s="441"/>
    </row>
    <row r="16" spans="1:11" ht="19.899999999999999" customHeight="1">
      <c r="A16" s="442"/>
      <c r="B16" s="442"/>
      <c r="C16" s="442"/>
      <c r="D16" s="442"/>
      <c r="E16" s="442"/>
      <c r="F16" s="442"/>
      <c r="G16" s="442"/>
      <c r="H16" s="442"/>
      <c r="I16" s="442"/>
      <c r="J16" s="442"/>
      <c r="K16" s="442"/>
    </row>
    <row r="17" spans="1:11" ht="15.75">
      <c r="A17" s="443"/>
      <c r="B17" s="443"/>
      <c r="C17" s="443"/>
      <c r="D17" s="443"/>
      <c r="E17" s="443"/>
      <c r="F17" s="443"/>
      <c r="G17" s="168" t="s">
        <v>127</v>
      </c>
      <c r="H17" s="169">
        <f>'[3]PLANILHA ORÇAMENTÁRIA'!I10</f>
        <v>0.28820000000000001</v>
      </c>
      <c r="I17" s="444">
        <f>H49</f>
        <v>1007313.2</v>
      </c>
      <c r="J17" s="444"/>
      <c r="K17" s="444"/>
    </row>
    <row r="18" spans="1:11" ht="21.2" customHeight="1">
      <c r="A18" s="445" t="s">
        <v>5</v>
      </c>
      <c r="B18" s="446" t="s">
        <v>6</v>
      </c>
      <c r="C18" s="446" t="s">
        <v>145</v>
      </c>
      <c r="D18" s="446" t="s">
        <v>129</v>
      </c>
      <c r="E18" s="447" t="s">
        <v>12</v>
      </c>
      <c r="F18" s="447" t="s">
        <v>131</v>
      </c>
      <c r="G18" s="447" t="s">
        <v>132</v>
      </c>
      <c r="H18" s="448" t="s">
        <v>133</v>
      </c>
      <c r="I18" s="449" t="s">
        <v>146</v>
      </c>
      <c r="J18" s="449" t="s">
        <v>147</v>
      </c>
      <c r="K18" s="450" t="s">
        <v>136</v>
      </c>
    </row>
    <row r="19" spans="1:11" ht="42" customHeight="1">
      <c r="A19" s="445"/>
      <c r="B19" s="446"/>
      <c r="C19" s="446"/>
      <c r="D19" s="446"/>
      <c r="E19" s="447"/>
      <c r="F19" s="447"/>
      <c r="G19" s="447"/>
      <c r="H19" s="448"/>
      <c r="I19" s="449"/>
      <c r="J19" s="449"/>
      <c r="K19" s="449"/>
    </row>
    <row r="21" spans="1:11" ht="72.75" customHeight="1">
      <c r="A21" s="28" t="str">
        <f>'Orçamentária_RUA 13 DE MAIO'!B26</f>
        <v>SINAPI 01/2023</v>
      </c>
      <c r="B21" s="83" t="str">
        <f>'Orçamentária_RUA 13 DE MAIO'!C26</f>
        <v>COMPOSIÇÃO 04</v>
      </c>
      <c r="C21" s="122" t="str">
        <f>'Orçamentária_RUA 13 DE MAIO'!D26</f>
        <v>REMOÇÃO DE MATERIAL DE PRIMEIRA CATEGORIA EM CAMINHÃO BASCULANTE, D.M.T. 12 KM, INCLUSIVE CARGA E DESCARGA MECANICA.</v>
      </c>
      <c r="D21" s="38" t="str">
        <f>'Orçamentária_RUA 13 DE MAIO'!E26</f>
        <v>M3</v>
      </c>
      <c r="E21" s="129">
        <f>'Orçamentária_RUA 13 DE MAIO'!F26</f>
        <v>1418.95</v>
      </c>
      <c r="F21" s="124">
        <f>'Orçamentária_RUA 13 DE MAIO'!G26</f>
        <v>144.48788999999999</v>
      </c>
      <c r="G21" s="124">
        <f>'Orçamentária_RUA 13 DE MAIO'!H26</f>
        <v>186.12</v>
      </c>
      <c r="H21" s="124">
        <f>'Orçamentária_RUA 13 DE MAIO'!I26</f>
        <v>264094.96999999997</v>
      </c>
      <c r="I21" s="369">
        <f>H21/I17</f>
        <v>0.26217761268292722</v>
      </c>
      <c r="J21" s="369">
        <f>I21</f>
        <v>0.26217761268292722</v>
      </c>
      <c r="K21" s="370"/>
    </row>
    <row r="22" spans="1:11" ht="78" customHeight="1">
      <c r="A22" s="28" t="str">
        <f>'Orçamentária_RUA 13 DE MAIO'!B30</f>
        <v>SINAPI 01/2023</v>
      </c>
      <c r="B22" s="83" t="str">
        <f>'Orçamentária_RUA 13 DE MAIO'!C30</f>
        <v>COMPOSIÇÃO 20</v>
      </c>
      <c r="C22" s="122" t="str">
        <f>'Orçamentária_RUA 13 DE MAIO'!D30</f>
        <v>ALVENARIA EM PEDRA RACHÃO, ASSENTADA E REJUNTADA COM ARGAMASSA DE CIMENTO E AREIA NO TRAÇO 1:6</v>
      </c>
      <c r="D22" s="38" t="str">
        <f>'Orçamentária_RUA 13 DE MAIO'!E30</f>
        <v>M3</v>
      </c>
      <c r="E22" s="132">
        <f>'Orçamentária_RUA 13 DE MAIO'!F30</f>
        <v>471.5</v>
      </c>
      <c r="F22" s="124">
        <f>'Orçamentária_RUA 13 DE MAIO'!G30</f>
        <v>364.37840000000006</v>
      </c>
      <c r="G22" s="124">
        <f>'Orçamentária_RUA 13 DE MAIO'!H30</f>
        <v>469.39</v>
      </c>
      <c r="H22" s="124">
        <f>'Orçamentária_RUA 13 DE MAIO'!I30</f>
        <v>221317.38</v>
      </c>
      <c r="I22" s="369">
        <f>H22/I17</f>
        <v>0.21971059249496583</v>
      </c>
      <c r="J22" s="369">
        <f>I22+J21</f>
        <v>0.48188820517789305</v>
      </c>
      <c r="K22" s="370"/>
    </row>
    <row r="23" spans="1:11" ht="148.5" customHeight="1">
      <c r="A23" s="28" t="str">
        <f>'Orçamentária_RUA 13 DE MAIO'!B37</f>
        <v>SINAPI 01/2023</v>
      </c>
      <c r="B23" s="83" t="str">
        <f>'Orçamentária_RUA 13 DE MAIO'!C37</f>
        <v>COMPOSIÇÃO 12</v>
      </c>
      <c r="C23" s="122" t="str">
        <f>'Orçamentária_RUA 13 DE MAIO'!D37</f>
        <v>FORNECIMENTO E APLICAÇÃO DE TELA ARGAMASSADA (TRAÇO 1:3), PARA REVESTIMENTO DO TALUDE, EM ARAME GALVANIZADO, MALHA DE 2", FIO 16, FIXADA COM GRAMPO DE FERRO DE 3/8, CA-50, INCLUSIVE BARBACÃS EM TUBO DE PVC DE 40mm, CHAPISCO, REVESTIMENTO COM ARGAMASSA DE CIMENTO E AREIA 1:3- M2.</v>
      </c>
      <c r="D23" s="38" t="str">
        <f>'Orçamentária_RUA 13 DE MAIO'!E37</f>
        <v>M2</v>
      </c>
      <c r="E23" s="132">
        <f>'Orçamentária_RUA 13 DE MAIO'!F37</f>
        <v>1500</v>
      </c>
      <c r="F23" s="124">
        <f>'Orçamentária_RUA 13 DE MAIO'!G37</f>
        <v>82.247799999999998</v>
      </c>
      <c r="G23" s="124">
        <f>'Orçamentária_RUA 13 DE MAIO'!H37</f>
        <v>105.95</v>
      </c>
      <c r="H23" s="124">
        <f>'Orçamentária_RUA 13 DE MAIO'!I37</f>
        <v>158925</v>
      </c>
      <c r="I23" s="369">
        <f>H23/I17</f>
        <v>0.15777118774974855</v>
      </c>
      <c r="J23" s="369">
        <f t="shared" ref="J23:J47" si="0">I23+J22</f>
        <v>0.63965939292764162</v>
      </c>
      <c r="K23" s="370"/>
    </row>
    <row r="24" spans="1:11" ht="207.75" customHeight="1">
      <c r="A24" s="28" t="str">
        <f>'Orçamentária_RUA 13 DE MAIO'!B48</f>
        <v>SINAPI 01/2023</v>
      </c>
      <c r="B24" s="83" t="str">
        <f>'Orçamentária_RUA 13 DE MAIO'!C48</f>
        <v>COMPOSIÇÃO 22</v>
      </c>
      <c r="C24" s="122" t="str">
        <f>'Orçamentária_RUA 13 DE MAIO'!D48</f>
        <v>Escadaria com largura de 1,20 m, degraus e espelhos com 0,30 m e 0,18 m respectivamente em concreto estrutural fck 11 MPA, condição B (NBR-12655), com 5,0 cm de espessura, em alvenaria de tijolos 08 furos, revestido com chapisco e argamassa (esp. 2,0cm) no traço 1:3, com duas canaletas laterais (rebaixada), nas dimensões internas de 0,30 x 0,30m, paredes em alvenaria de tijolos de 08 furos, de 1/2 vez, revestidas internamente com chapisco e revestimento com 2,0cm de espessura, em argamassa de cimento e areia no traço 1:3, fundo em concreto simples traço 1:3:5, espessura de 0,05m, inclusive escavação e reaterro.</v>
      </c>
      <c r="D24" s="38" t="str">
        <f>'Orçamentária_RUA 13 DE MAIO'!E48</f>
        <v>M</v>
      </c>
      <c r="E24" s="137">
        <f>'Orçamentária_RUA 13 DE MAIO'!F48</f>
        <v>50</v>
      </c>
      <c r="F24" s="124">
        <f>'Orçamentária_RUA 13 DE MAIO'!G48</f>
        <v>722.91346999999996</v>
      </c>
      <c r="G24" s="124">
        <f>'Orçamentária_RUA 13 DE MAIO'!H48</f>
        <v>931.25</v>
      </c>
      <c r="H24" s="124">
        <f>'Orçamentária_RUA 13 DE MAIO'!I48</f>
        <v>46562.5</v>
      </c>
      <c r="I24" s="376">
        <f>(H24/I17)+0.0259</f>
        <v>7.2124451342442442E-2</v>
      </c>
      <c r="J24" s="369">
        <f t="shared" si="0"/>
        <v>0.71178384427008412</v>
      </c>
      <c r="K24" s="370"/>
    </row>
    <row r="25" spans="1:11" ht="72.75" customHeight="1">
      <c r="A25" s="28" t="str">
        <f>'Orçamentária_RUA 13 DE MAIO'!B31</f>
        <v>SINAPI 01/2023</v>
      </c>
      <c r="B25" s="83" t="str">
        <f>'Orçamentária_RUA 13 DE MAIO'!C31</f>
        <v>COMPOSIÇÃO 06</v>
      </c>
      <c r="C25" s="122" t="str">
        <f>'Orçamentária_RUA 13 DE MAIO'!D31</f>
        <v>Transporte com carro de mão de pedra rachão nos morros até 100m.</v>
      </c>
      <c r="D25" s="38" t="str">
        <f>'Orçamentária_RUA 13 DE MAIO'!E31</f>
        <v>M3</v>
      </c>
      <c r="E25" s="132">
        <f>'Orçamentária_RUA 13 DE MAIO'!F31</f>
        <v>518.65000000000009</v>
      </c>
      <c r="F25" s="124">
        <f>'Orçamentária_RUA 13 DE MAIO'!G31</f>
        <v>61.4</v>
      </c>
      <c r="G25" s="124">
        <f>'Orçamentária_RUA 13 DE MAIO'!H31</f>
        <v>79.09</v>
      </c>
      <c r="H25" s="124">
        <f>'Orçamentária_RUA 13 DE MAIO'!I31</f>
        <v>41020.019999999997</v>
      </c>
      <c r="I25" s="369">
        <f>H25/I17</f>
        <v>4.0722210331404371E-2</v>
      </c>
      <c r="J25" s="369">
        <f t="shared" si="0"/>
        <v>0.75250605460148845</v>
      </c>
      <c r="K25" s="370"/>
    </row>
    <row r="26" spans="1:11" ht="72.75" customHeight="1">
      <c r="A26" s="28" t="str">
        <f>'Orçamentária_RUA 13 DE MAIO'!B23</f>
        <v>SINAPI 01/2023</v>
      </c>
      <c r="B26" s="83" t="str">
        <f>'Orçamentária_RUA 13 DE MAIO'!C23</f>
        <v>COMPOSIÇÃO 18</v>
      </c>
      <c r="C26" s="122" t="str">
        <f>'Orçamentária_RUA 13 DE MAIO'!D23</f>
        <v>TRANSPORTE COM CARRO DE MÃO DE AREIA, ENTULHO OU TERRA ATÉ 100 M.</v>
      </c>
      <c r="D26" s="38" t="str">
        <f>'Orçamentária_RUA 13 DE MAIO'!E23</f>
        <v>m³</v>
      </c>
      <c r="E26" s="129">
        <f>'Orçamentária_RUA 13 DE MAIO'!F23+'Orçamentária_RUA 13 DE MAIO'!F18</f>
        <v>831.14800000000002</v>
      </c>
      <c r="F26" s="124">
        <f>'Orçamentária_RUA 13 DE MAIO'!G23</f>
        <v>46.66</v>
      </c>
      <c r="G26" s="124">
        <f>'Orçamentária_RUA 13 DE MAIO'!H23</f>
        <v>60.1</v>
      </c>
      <c r="H26" s="124">
        <f>'Orçamentária_RUA 13 DE MAIO'!I23</f>
        <v>39065</v>
      </c>
      <c r="I26" s="369">
        <f>H26/I17</f>
        <v>3.8781383982658027E-2</v>
      </c>
      <c r="J26" s="369">
        <f t="shared" si="0"/>
        <v>0.79128743858414652</v>
      </c>
      <c r="K26" s="370"/>
    </row>
    <row r="27" spans="1:11" ht="78" customHeight="1">
      <c r="A27" s="28" t="str">
        <f>'Orçamentária_RUA 13 DE MAIO'!B36</f>
        <v>SINAPI 01/2023</v>
      </c>
      <c r="B27" s="83">
        <f>'Orçamentária_RUA 13 DE MAIO'!C36</f>
        <v>96995</v>
      </c>
      <c r="C27" s="122" t="str">
        <f>'Orçamentária_RUA 13 DE MAIO'!D36</f>
        <v>REATERRO MANUAL APILOADO COM SOQUETE AF_10/2017</v>
      </c>
      <c r="D27" s="38" t="str">
        <f>'Orçamentária_RUA 13 DE MAIO'!E36</f>
        <v>M3</v>
      </c>
      <c r="E27" s="132">
        <f>'Orçamentária_RUA 13 DE MAIO'!F36</f>
        <v>520</v>
      </c>
      <c r="F27" s="124">
        <f>'Orçamentária_RUA 13 DE MAIO'!G36</f>
        <v>44.18</v>
      </c>
      <c r="G27" s="124">
        <f>'Orçamentária_RUA 13 DE MAIO'!H36</f>
        <v>56.91</v>
      </c>
      <c r="H27" s="124">
        <f>'Orçamentária_RUA 13 DE MAIO'!I36</f>
        <v>29593.200000000001</v>
      </c>
      <c r="I27" s="369">
        <f>H27/I17</f>
        <v>2.9378350248959312E-2</v>
      </c>
      <c r="J27" s="369">
        <f t="shared" si="0"/>
        <v>0.82066578883310581</v>
      </c>
      <c r="K27" s="370"/>
    </row>
    <row r="28" spans="1:11" ht="72.75" customHeight="1">
      <c r="A28" s="28" t="str">
        <f>'Orçamentária_RUA 13 DE MAIO'!B32</f>
        <v>SINAPI 01/2023</v>
      </c>
      <c r="B28" s="83">
        <f>'Orçamentária_RUA 13 DE MAIO'!C32</f>
        <v>9841</v>
      </c>
      <c r="C28" s="122" t="str">
        <f>'Orçamentária_RUA 13 DE MAIO'!D32</f>
        <v xml:space="preserve"> TUBO PVC, SERIE R, DN 100 MM, PARA ESGOTO OU AGUAS PLUVIAIS PREDIAL (NBR688)</v>
      </c>
      <c r="D28" s="38" t="str">
        <f>'Orçamentária_RUA 13 DE MAIO'!E32</f>
        <v>M</v>
      </c>
      <c r="E28" s="132">
        <f>'Orçamentária_RUA 13 DE MAIO'!F32+'Orçamentária_RUA 13 DE MAIO'!F45</f>
        <v>493.5</v>
      </c>
      <c r="F28" s="124">
        <f>'Orçamentária_RUA 13 DE MAIO'!G32</f>
        <v>44.98</v>
      </c>
      <c r="G28" s="124">
        <f>'Orçamentária_RUA 13 DE MAIO'!H32</f>
        <v>57.94</v>
      </c>
      <c r="H28" s="124">
        <f>'Orçamentária_RUA 13 DE MAIO'!I32</f>
        <v>25812.27</v>
      </c>
      <c r="I28" s="369">
        <f>H28/I17</f>
        <v>2.5624870199258781E-2</v>
      </c>
      <c r="J28" s="369">
        <f t="shared" si="0"/>
        <v>0.84629065903236456</v>
      </c>
      <c r="K28" s="370"/>
    </row>
    <row r="29" spans="1:11" ht="72.75" customHeight="1">
      <c r="A29" s="28" t="str">
        <f>'Orçamentária_RUA 13 DE MAIO'!B22</f>
        <v>SINAPI 01/2023</v>
      </c>
      <c r="B29" s="83" t="str">
        <f>'Orçamentária_RUA 13 DE MAIO'!C22</f>
        <v>COMPOSIÇÃO 05</v>
      </c>
      <c r="C29" s="122" t="str">
        <f>'Orçamentária_RUA 13 DE MAIO'!D22</f>
        <v>REGULARIZAÇÃO DO TALUDE COM CORTE OU ATERRO</v>
      </c>
      <c r="D29" s="38" t="str">
        <f>'Orçamentária_RUA 13 DE MAIO'!E22</f>
        <v>m³</v>
      </c>
      <c r="E29" s="129">
        <f>'Orçamentária_RUA 13 DE MAIO'!F22</f>
        <v>1500</v>
      </c>
      <c r="F29" s="124">
        <f>'Orçamentária_RUA 13 DE MAIO'!G22</f>
        <v>12.1572</v>
      </c>
      <c r="G29" s="124">
        <f>'Orçamentária_RUA 13 DE MAIO'!H22</f>
        <v>15.66</v>
      </c>
      <c r="H29" s="124">
        <f>'Orçamentária_RUA 13 DE MAIO'!I22</f>
        <v>23490</v>
      </c>
      <c r="I29" s="369">
        <f>H29/I17</f>
        <v>2.3319460124219558E-2</v>
      </c>
      <c r="J29" s="369">
        <f t="shared" si="0"/>
        <v>0.86961011915658415</v>
      </c>
      <c r="K29" s="370"/>
    </row>
    <row r="30" spans="1:11" ht="72.75" customHeight="1">
      <c r="A30" s="28" t="str">
        <f>'Orçamentária_RUA 13 DE MAIO'!B13</f>
        <v>SINAPI 01/2023</v>
      </c>
      <c r="B30" s="83" t="s">
        <v>377</v>
      </c>
      <c r="C30" s="122" t="str">
        <f>'Orçamentária_RUA 13 DE MAIO'!D13</f>
        <v>EXECUÇÃO DE ESCRITÓRIO EM CANTEIRO DE OBRA EM CHAPA DE MADEIRA COMPENSADA, M2
 NÃO INCLUSO MOBILIÁRIO E EQUIPAMENTOS. AF_02/2016</v>
      </c>
      <c r="D30" s="38" t="str">
        <f>'Orçamentária_RUA 13 DE MAIO'!E13</f>
        <v>M²</v>
      </c>
      <c r="E30" s="123">
        <f>'Orçamentária_RUA 13 DE MAIO'!F13</f>
        <v>16</v>
      </c>
      <c r="F30" s="124">
        <f>'Orçamentária_RUA 13 DE MAIO'!G13</f>
        <v>1109.5</v>
      </c>
      <c r="G30" s="124">
        <f>'Orçamentária_RUA 13 DE MAIO'!H13</f>
        <v>1429.25</v>
      </c>
      <c r="H30" s="124">
        <f>'Orçamentária_RUA 13 DE MAIO'!I13</f>
        <v>22868</v>
      </c>
      <c r="I30" s="369">
        <f>H30/I17</f>
        <v>2.2701975909776621E-2</v>
      </c>
      <c r="J30" s="369">
        <f t="shared" si="0"/>
        <v>0.89231209506636078</v>
      </c>
      <c r="K30" s="370"/>
    </row>
    <row r="31" spans="1:11" ht="72.75" customHeight="1">
      <c r="A31" s="28" t="str">
        <f>'Orçamentária_RUA 13 DE MAIO'!B24</f>
        <v>SINAPI 01/2023</v>
      </c>
      <c r="B31" s="83">
        <f>'Orçamentária_RUA 13 DE MAIO'!C24</f>
        <v>93358</v>
      </c>
      <c r="C31" s="122" t="str">
        <f>'Orçamentária_RUA 13 DE MAIO'!D24</f>
        <v>ESCAVAÇÃO MANUAL DE VALA COM PROFUNDIDADE MENOR OU IGUAL A 1,30 M. AF_02/2021</v>
      </c>
      <c r="D31" s="38" t="str">
        <f>'Orçamentária_RUA 13 DE MAIO'!E24</f>
        <v>m³</v>
      </c>
      <c r="E31" s="129">
        <f>'Orçamentária_RUA 13 DE MAIO'!F24+'Orçamentária_RUA 13 DE MAIO'!F39</f>
        <v>237.512</v>
      </c>
      <c r="F31" s="124">
        <f>'Orçamentária_RUA 13 DE MAIO'!G24</f>
        <v>72.86</v>
      </c>
      <c r="G31" s="124">
        <f>'Orçamentária_RUA 13 DE MAIO'!H24</f>
        <v>93.85</v>
      </c>
      <c r="H31" s="124">
        <f>'Orçamentária_RUA 13 DE MAIO'!I24</f>
        <v>22148.6</v>
      </c>
      <c r="I31" s="369">
        <f>H31/I17</f>
        <v>2.1987798829599375E-2</v>
      </c>
      <c r="J31" s="369">
        <f t="shared" si="0"/>
        <v>0.91429989389596011</v>
      </c>
      <c r="K31" s="370"/>
    </row>
    <row r="32" spans="1:11" ht="106.5" customHeight="1">
      <c r="A32" s="28" t="str">
        <f>'Orçamentária_RUA 13 DE MAIO'!B27</f>
        <v>SINAPI 01/2023</v>
      </c>
      <c r="B32" s="83" t="str">
        <f>'Orçamentária_RUA 13 DE MAIO'!C27</f>
        <v>COMPOSIÇÃO 01</v>
      </c>
      <c r="C32" s="122" t="str">
        <f>'Orçamentária_RUA 13 DE MAIO'!D27</f>
        <v>Remoção de metralha em caminhão carroceria, DMT 12km, inclusive cargas e descargas manuais.</v>
      </c>
      <c r="D32" s="38" t="str">
        <f>'Orçamentária_RUA 13 DE MAIO'!E27</f>
        <v>M3</v>
      </c>
      <c r="E32" s="129">
        <f>'Orçamentária_RUA 13 DE MAIO'!F27+'Orçamentária_RUA 13 DE MAIO'!F19</f>
        <v>417.14800000000002</v>
      </c>
      <c r="F32" s="124">
        <f>'Orçamentária_RUA 13 DE MAIO'!G27</f>
        <v>52.58</v>
      </c>
      <c r="G32" s="124">
        <f>'Orçamentária_RUA 13 DE MAIO'!H27</f>
        <v>67.73</v>
      </c>
      <c r="H32" s="124">
        <f>'Orçamentária_RUA 13 DE MAIO'!I27</f>
        <v>15984.28</v>
      </c>
      <c r="I32" s="369">
        <f>H32/I17</f>
        <v>1.58682324425015E-2</v>
      </c>
      <c r="J32" s="369">
        <f t="shared" si="0"/>
        <v>0.93016812633846158</v>
      </c>
      <c r="K32" s="370"/>
    </row>
    <row r="33" spans="1:11" ht="72.75" customHeight="1">
      <c r="A33" s="28" t="str">
        <f>'Orçamentária_RUA 13 DE MAIO'!B33</f>
        <v>SINAPI 01/2023</v>
      </c>
      <c r="B33" s="83">
        <f>'Orçamentária_RUA 13 DE MAIO'!C33</f>
        <v>89508</v>
      </c>
      <c r="C33" s="122" t="str">
        <f>'Orçamentária_RUA 13 DE MAIO'!D33</f>
        <v>TUBO PVC, SÉRIE R, ÁGUA PLUVIAL, DN 40 MM, FORNECIDO E INSTALADO EM RAMAL DE ENCAMINHAMENTO. AF_06/2022</v>
      </c>
      <c r="D33" s="38" t="str">
        <f>'Orçamentária_RUA 13 DE MAIO'!E33</f>
        <v>M</v>
      </c>
      <c r="E33" s="132">
        <f>'Orçamentária_RUA 13 DE MAIO'!F33</f>
        <v>480</v>
      </c>
      <c r="F33" s="124">
        <f>'Orçamentária_RUA 13 DE MAIO'!G33</f>
        <v>15.28</v>
      </c>
      <c r="G33" s="124">
        <f>'Orçamentária_RUA 13 DE MAIO'!H33</f>
        <v>19.68</v>
      </c>
      <c r="H33" s="124">
        <f>'Orçamentária_RUA 13 DE MAIO'!I33</f>
        <v>9446.4</v>
      </c>
      <c r="I33" s="369">
        <f>H33/I17</f>
        <v>9.3778181403758043E-3</v>
      </c>
      <c r="J33" s="369">
        <f t="shared" si="0"/>
        <v>0.93954594447883744</v>
      </c>
      <c r="K33" s="370"/>
    </row>
    <row r="34" spans="1:11" ht="91.5" customHeight="1">
      <c r="A34" s="28" t="str">
        <f>'Orçamentária_RUA 13 DE MAIO'!B40</f>
        <v>SINAPI 01/2023</v>
      </c>
      <c r="B34" s="83">
        <f>'Orçamentária_RUA 13 DE MAIO'!C40</f>
        <v>103328</v>
      </c>
      <c r="C34" s="122" t="str">
        <f>'Orçamentária_RUA 13 DE MAIO'!D40</f>
        <v>ALVENARIA DE VEDAÇÃO DE BLOCOS CERÂMICOS FURADOS NA HORIZONTAL DE 9X19X19 CM (ESPESSURA 9 CM) E ARGAMASSA DE ASSENTAMENTO COM PREPARO EM BETONEIRA. AF_12/2021</v>
      </c>
      <c r="D34" s="38" t="str">
        <f>'Orçamentária_RUA 13 DE MAIO'!E40</f>
        <v>M2</v>
      </c>
      <c r="E34" s="123">
        <f>'Orçamentária_RUA 13 DE MAIO'!F40</f>
        <v>88.320000000000007</v>
      </c>
      <c r="F34" s="374">
        <f>'Orçamentária_RUA 13 DE MAIO'!G40</f>
        <v>72.86</v>
      </c>
      <c r="G34" s="124">
        <f>'Orçamentária_RUA 13 DE MAIO'!H40</f>
        <v>93.85</v>
      </c>
      <c r="H34" s="124">
        <f>'Orçamentária_RUA 13 DE MAIO'!I40</f>
        <v>8288.83</v>
      </c>
      <c r="I34" s="369">
        <f>H34/I17</f>
        <v>8.228652220580451E-3</v>
      </c>
      <c r="J34" s="369">
        <f t="shared" si="0"/>
        <v>0.94777459669941788</v>
      </c>
      <c r="K34" s="370"/>
    </row>
    <row r="35" spans="1:11" ht="72.75" customHeight="1">
      <c r="A35" s="28" t="str">
        <f>'Orçamentária_RUA 13 DE MAIO'!B15</f>
        <v>SINAPI 01/2023</v>
      </c>
      <c r="B35" s="83">
        <f>'Orçamentária_RUA 13 DE MAIO'!C15</f>
        <v>97622</v>
      </c>
      <c r="C35" s="122" t="str">
        <f>'Orçamentária_RUA 13 DE MAIO'!D15</f>
        <v>DEMOLIÇÃO DE ALVENARIA DE BLOCO FURADO, DE FORMA MANUAL, SEM REAPROVEITAMENTO. AF_12/2017</v>
      </c>
      <c r="D35" s="38" t="str">
        <f>'Orçamentária_RUA 13 DE MAIO'!E15</f>
        <v>M3</v>
      </c>
      <c r="E35" s="123">
        <f>'Orçamentária_RUA 13 DE MAIO'!F15</f>
        <v>131.04</v>
      </c>
      <c r="F35" s="124">
        <f>'Orçamentária_RUA 13 DE MAIO'!G15</f>
        <v>47.92</v>
      </c>
      <c r="G35" s="124">
        <f>'Orçamentária_RUA 13 DE MAIO'!H15</f>
        <v>61.73</v>
      </c>
      <c r="H35" s="124">
        <f>'Orçamentária_RUA 13 DE MAIO'!I15</f>
        <v>8089.09</v>
      </c>
      <c r="I35" s="369">
        <f>H35/I17</f>
        <v>8.03036235403249E-3</v>
      </c>
      <c r="J35" s="369">
        <f t="shared" si="0"/>
        <v>0.95580495905345042</v>
      </c>
      <c r="K35" s="370"/>
    </row>
    <row r="36" spans="1:11" ht="72.75" customHeight="1">
      <c r="A36" s="28" t="str">
        <f>'Orçamentária_RUA 13 DE MAIO'!B16</f>
        <v>SINAPI 01/2023</v>
      </c>
      <c r="B36" s="83">
        <f>'Orçamentária_RUA 13 DE MAIO'!C16</f>
        <v>97626</v>
      </c>
      <c r="C36" s="122" t="str">
        <f>'Orçamentária_RUA 13 DE MAIO'!D16</f>
        <v>DEMOLIÇÃO DE PILARES E VIGAS EM CONCRETO ARMADO, DE FORMA MANUAL, SEM REAPROVEITAMENTO. AF_12/2017</v>
      </c>
      <c r="D36" s="38" t="str">
        <f>'Orçamentária_RUA 13 DE MAIO'!E16</f>
        <v>M3</v>
      </c>
      <c r="E36" s="123">
        <f>'Orçamentária_RUA 13 DE MAIO'!F16</f>
        <v>12.040000000000001</v>
      </c>
      <c r="F36" s="124">
        <f>'Orçamentária_RUA 13 DE MAIO'!G16</f>
        <v>518.39</v>
      </c>
      <c r="G36" s="124">
        <f>'Orçamentária_RUA 13 DE MAIO'!H16</f>
        <v>667.78</v>
      </c>
      <c r="H36" s="124">
        <f>'Orçamentária_RUA 13 DE MAIO'!I16</f>
        <v>8040.07</v>
      </c>
      <c r="I36" s="369">
        <f>H36/I17</f>
        <v>7.9816982443990606E-3</v>
      </c>
      <c r="J36" s="369">
        <f t="shared" si="0"/>
        <v>0.96378665729784951</v>
      </c>
      <c r="K36" s="370"/>
    </row>
    <row r="37" spans="1:11" ht="130.5" customHeight="1">
      <c r="A37" s="28" t="str">
        <f>'Orçamentária_RUA 13 DE MAIO'!B25</f>
        <v>SINAPI 01/2023</v>
      </c>
      <c r="B37" s="83">
        <f>'Orçamentária_RUA 13 DE MAIO'!C25</f>
        <v>90087</v>
      </c>
      <c r="C37" s="122" t="str">
        <f>'Orçamentária_RUA 13 DE MAIO'!D25</f>
        <v>ESCAVAÇÃO MECANIZADA DE VALA COM PROF. DE 3,0 M ATÉ 4,5 M (MÉDIA MONTANTE E JUSANTE/UMA COMPOSIÇÃO POR TRECHO), ESCAVADEIRA (1,2 M3), LARG. DE 1,5 M A 2,5 M, EM SOLO DE 1A CATEGORIA, EM LOCAIS COM ALTO NÍVEL DE INTERFERÊNCIA. AF_02/2021</v>
      </c>
      <c r="D37" s="38" t="str">
        <f>'Orçamentária_RUA 13 DE MAIO'!E25</f>
        <v>M³</v>
      </c>
      <c r="E37" s="129">
        <f>'Orçamentária_RUA 13 DE MAIO'!F25</f>
        <v>591.5</v>
      </c>
      <c r="F37" s="124">
        <f>'Orçamentária_RUA 13 DE MAIO'!G25</f>
        <v>9.4</v>
      </c>
      <c r="G37" s="124">
        <f>'Orçamentária_RUA 13 DE MAIO'!H25</f>
        <v>12.1</v>
      </c>
      <c r="H37" s="124">
        <f>'Orçamentária_RUA 13 DE MAIO'!I25</f>
        <v>7157.15</v>
      </c>
      <c r="I37" s="369">
        <f>H37/I17</f>
        <v>7.1051883366563644E-3</v>
      </c>
      <c r="J37" s="369">
        <f t="shared" si="0"/>
        <v>0.97089184563450592</v>
      </c>
      <c r="K37" s="370"/>
    </row>
    <row r="38" spans="1:11" ht="72.75" customHeight="1">
      <c r="A38" s="28" t="str">
        <f>'Orçamentária_RUA 13 DE MAIO'!B17</f>
        <v>SINAPI 01/2023</v>
      </c>
      <c r="B38" s="83">
        <f>'Orçamentária_RUA 13 DE MAIO'!C17</f>
        <v>97628</v>
      </c>
      <c r="C38" s="122" t="str">
        <f>'Orçamentária_RUA 13 DE MAIO'!D17</f>
        <v>DEMOLIÇÃO DE LAJES, DE FORMA MANUAL, SEM REAPROVEITAMENTO. AF_12/2017</v>
      </c>
      <c r="D38" s="38" t="str">
        <f>'Orçamentária_RUA 13 DE MAIO'!E17</f>
        <v>M3</v>
      </c>
      <c r="E38" s="123">
        <f>'Orçamentária_RUA 13 DE MAIO'!F17</f>
        <v>21.599999999999998</v>
      </c>
      <c r="F38" s="124">
        <f>'Orçamentária_RUA 13 DE MAIO'!G17</f>
        <v>236.85</v>
      </c>
      <c r="G38" s="124">
        <f>'Orçamentária_RUA 13 DE MAIO'!H17</f>
        <v>305.11</v>
      </c>
      <c r="H38" s="124">
        <f>'Orçamentária_RUA 13 DE MAIO'!I17</f>
        <v>6590.37</v>
      </c>
      <c r="I38" s="369">
        <f>H38/I17</f>
        <v>6.5425232191933949E-3</v>
      </c>
      <c r="J38" s="369">
        <f t="shared" si="0"/>
        <v>0.97743436885369928</v>
      </c>
      <c r="K38" s="370"/>
    </row>
    <row r="39" spans="1:11" ht="72.75" customHeight="1">
      <c r="A39" s="28" t="str">
        <f>'Orçamentária_RUA 13 DE MAIO'!B47</f>
        <v>SINAPI 01/2023</v>
      </c>
      <c r="B39" s="83">
        <f>'Orçamentária_RUA 13 DE MAIO'!C47</f>
        <v>99857</v>
      </c>
      <c r="C39" s="122" t="str">
        <f>'Orçamentária_RUA 13 DE MAIO'!D47</f>
        <v>CORRIMÃO SIMPLES, DIÂMETRO EXTERNO = 1 1/2, EM ALUMÍNIO. AF_04/2019_PS</v>
      </c>
      <c r="D39" s="38" t="str">
        <f>'Orçamentária_RUA 13 DE MAIO'!E47</f>
        <v>M</v>
      </c>
      <c r="E39" s="137">
        <f>'Orçamentária_RUA 13 DE MAIO'!F47</f>
        <v>55</v>
      </c>
      <c r="F39" s="124">
        <f>'Orçamentária_RUA 13 DE MAIO'!G47</f>
        <v>81.260000000000005</v>
      </c>
      <c r="G39" s="124">
        <f>'Orçamentária_RUA 13 DE MAIO'!H47</f>
        <v>104.67</v>
      </c>
      <c r="H39" s="124">
        <f>'Orçamentária_RUA 13 DE MAIO'!I47</f>
        <v>5756.85</v>
      </c>
      <c r="I39" s="369">
        <f>H39/I17</f>
        <v>5.7150546622440771E-3</v>
      </c>
      <c r="J39" s="369">
        <f t="shared" si="0"/>
        <v>0.98314942351594337</v>
      </c>
      <c r="K39" s="370"/>
    </row>
    <row r="40" spans="1:11" ht="144.75" customHeight="1">
      <c r="A40" s="28" t="str">
        <f>'Orçamentária_RUA 13 DE MAIO'!B29</f>
        <v>SINAPI 01/2023</v>
      </c>
      <c r="B40" s="83">
        <f>'Orçamentária_RUA 13 DE MAIO'!C29</f>
        <v>102485</v>
      </c>
      <c r="C40" s="122" t="str">
        <f>'Orçamentária_RUA 13 DE MAIO'!D29</f>
        <v>CONCRETO MAGRO PARA LASTRO, TRAÇO 1:4,5:4,5 (EM MASSA SECA DE CIMENTO/AREIA MÉDIA/ SEIXO ROLADO) - PREPARO MANUAL. AF_05/2021</v>
      </c>
      <c r="D40" s="38" t="str">
        <f>'Orçamentária_RUA 13 DE MAIO'!E29</f>
        <v>M3</v>
      </c>
      <c r="E40" s="132">
        <f>'Orçamentária_RUA 13 DE MAIO'!F29</f>
        <v>5.5</v>
      </c>
      <c r="F40" s="124">
        <f>'Orçamentária_RUA 13 DE MAIO'!G29</f>
        <v>564.75</v>
      </c>
      <c r="G40" s="124">
        <f>'Orçamentária_RUA 13 DE MAIO'!H29</f>
        <v>727.51</v>
      </c>
      <c r="H40" s="124">
        <f>'Orçamentária_RUA 13 DE MAIO'!I29</f>
        <v>4001.3</v>
      </c>
      <c r="I40" s="369">
        <f>H40/I17</f>
        <v>3.9722501402741474E-3</v>
      </c>
      <c r="J40" s="369">
        <f t="shared" si="0"/>
        <v>0.9871216736562175</v>
      </c>
      <c r="K40" s="370"/>
    </row>
    <row r="41" spans="1:11" ht="72.75" customHeight="1">
      <c r="A41" s="28" t="str">
        <f>'Orçamentária_RUA 13 DE MAIO'!B44</f>
        <v>SINAPI 01/2023</v>
      </c>
      <c r="B41" s="83">
        <f>'Orçamentária_RUA 13 DE MAIO'!C44</f>
        <v>99260</v>
      </c>
      <c r="C41" s="122" t="str">
        <f>'Orçamentária_RUA 13 DE MAIO'!D44</f>
        <v>CAIXA ENTERRADA HIDRÁULICA RETANGULAR, EM ALVENARIA COM BLOCOS DE CONCRETO, DIMENSÕES INTERNAS: 0,6X0,6X0,6 M PARA REDE DE DRENAGEM. AF_12/2020</v>
      </c>
      <c r="D41" s="38" t="str">
        <f>'Orçamentária_RUA 13 DE MAIO'!E44</f>
        <v>UN</v>
      </c>
      <c r="E41" s="364">
        <f>'Orçamentária_RUA 13 DE MAIO'!F44</f>
        <v>7</v>
      </c>
      <c r="F41" s="373">
        <f>'Orçamentária_RUA 13 DE MAIO'!G44</f>
        <v>386.43</v>
      </c>
      <c r="G41" s="365">
        <f>'Orçamentária_RUA 13 DE MAIO'!H44</f>
        <v>497.79</v>
      </c>
      <c r="H41" s="124">
        <f>'Orçamentária_RUA 13 DE MAIO'!I44</f>
        <v>3484.53</v>
      </c>
      <c r="I41" s="369">
        <f>H41/I17</f>
        <v>3.4592319449402633E-3</v>
      </c>
      <c r="J41" s="369">
        <f t="shared" si="0"/>
        <v>0.99058090560115775</v>
      </c>
      <c r="K41" s="370"/>
    </row>
    <row r="42" spans="1:11" ht="122.25" customHeight="1">
      <c r="A42" s="28" t="str">
        <f>'Orçamentária_RUA 13 DE MAIO'!B42</f>
        <v>SINAPI 01/2023</v>
      </c>
      <c r="B42" s="83">
        <f>'Orçamentária_RUA 13 DE MAIO'!C42</f>
        <v>87824</v>
      </c>
      <c r="C42" s="122" t="str">
        <f>'Orçamentária_RUA 13 DE MAIO'!D42</f>
        <v>EMBOÇO OU MASSA ÚNICA EM ARGAMASSA INDUSTRIALIZADA, PREPARO MECÂNICO E APLICAÇÃO COM EQUIPAMENTO DE MISTURA E PROJEÇÃO DE 1,5 M3/H EM SUPERFÍCIES EXTERNAS DA SACADA, ESPESSURA MAIOR OU IGUAL A 50 MM, SEM USO DE TELA METÁLICA. AF_06/2014</v>
      </c>
      <c r="D42" s="38" t="str">
        <f>'Orçamentária_RUA 13 DE MAIO'!E42</f>
        <v>M2</v>
      </c>
      <c r="E42" s="364">
        <f>'Orçamentária_RUA 13 DE MAIO'!F42</f>
        <v>10.08</v>
      </c>
      <c r="F42" s="373">
        <f>'Orçamentária_RUA 13 DE MAIO'!G42</f>
        <v>176.25</v>
      </c>
      <c r="G42" s="365">
        <f>'Orçamentária_RUA 13 DE MAIO'!H42</f>
        <v>227.04</v>
      </c>
      <c r="H42" s="124">
        <f>'Orçamentária_RUA 13 DE MAIO'!I42</f>
        <v>2288.56</v>
      </c>
      <c r="I42" s="369">
        <f>H42/I17</f>
        <v>2.271944813192163E-3</v>
      </c>
      <c r="J42" s="369">
        <f t="shared" si="0"/>
        <v>0.9928528504143499</v>
      </c>
      <c r="K42" s="370"/>
    </row>
    <row r="43" spans="1:11" ht="72.75" customHeight="1">
      <c r="A43" s="28" t="str">
        <f>'Orçamentária_RUA 13 DE MAIO'!B43</f>
        <v>SINAPI 01/2023</v>
      </c>
      <c r="B43" s="83" t="str">
        <f>'Orçamentária_RUA 13 DE MAIO'!C43</f>
        <v>COMPOSIÇÃO 08</v>
      </c>
      <c r="C43" s="122" t="str">
        <f>'Orçamentária_RUA 13 DE MAIO'!D43</f>
        <v>CONCRETO ESTRUTURAL FCK 15MPA, CONDIÇÃO B NBR 12655, LANÇADO SOBRE TERRENO OU EM FUNDAÇÕES E ADENSADO.</v>
      </c>
      <c r="D43" s="38" t="str">
        <f>'Orçamentária_RUA 13 DE MAIO'!E43</f>
        <v>M3</v>
      </c>
      <c r="E43" s="364">
        <f>'Orçamentária_RUA 13 DE MAIO'!F43</f>
        <v>3.4560000000000004</v>
      </c>
      <c r="F43" s="373">
        <f>'Orçamentária_RUA 13 DE MAIO'!G43</f>
        <v>466.649046</v>
      </c>
      <c r="G43" s="365">
        <f>'Orçamentária_RUA 13 DE MAIO'!H43</f>
        <v>601.13</v>
      </c>
      <c r="H43" s="124">
        <f>'Orçamentária_RUA 13 DE MAIO'!I43</f>
        <v>2077.5</v>
      </c>
      <c r="I43" s="369">
        <f>H43/I17</f>
        <v>2.0624171310372982E-3</v>
      </c>
      <c r="J43" s="369">
        <f t="shared" si="0"/>
        <v>0.99491526754538717</v>
      </c>
      <c r="K43" s="370"/>
    </row>
    <row r="44" spans="1:11" ht="114" customHeight="1">
      <c r="A44" s="28" t="str">
        <f>'Orçamentária_RUA 13 DE MAIO'!B21</f>
        <v>SINAPI 01/2023</v>
      </c>
      <c r="B44" s="83">
        <f>'Orçamentária_RUA 13 DE MAIO'!C21</f>
        <v>98524</v>
      </c>
      <c r="C44" s="122" t="str">
        <f>'Orçamentária_RUA 13 DE MAIO'!D21</f>
        <v>LIMPEZA MANUAL DE VEGETAÇÃO EM TERRENO COM ENXADA.AF_05/2018</v>
      </c>
      <c r="D44" s="38" t="str">
        <f>'Orçamentária_RUA 13 DE MAIO'!E21</f>
        <v>M2</v>
      </c>
      <c r="E44" s="129">
        <f>'Orçamentária_RUA 13 DE MAIO'!F21</f>
        <v>500</v>
      </c>
      <c r="F44" s="124">
        <f>'Orçamentária_RUA 13 DE MAIO'!G21</f>
        <v>2.78</v>
      </c>
      <c r="G44" s="124">
        <f>'Orçamentária_RUA 13 DE MAIO'!H21</f>
        <v>3.58</v>
      </c>
      <c r="H44" s="124">
        <f>'Orçamentária_RUA 13 DE MAIO'!I21</f>
        <v>1790</v>
      </c>
      <c r="I44" s="369">
        <f>H44/I17</f>
        <v>1.7770044113389956E-3</v>
      </c>
      <c r="J44" s="369">
        <f t="shared" si="0"/>
        <v>0.99669227195672616</v>
      </c>
      <c r="K44" s="370"/>
    </row>
    <row r="45" spans="1:11" ht="72.75" customHeight="1">
      <c r="A45" s="28" t="str">
        <f>'Orçamentária_RUA 13 DE MAIO'!B12</f>
        <v>SINAPI 01/2023</v>
      </c>
      <c r="B45" s="83" t="s">
        <v>17</v>
      </c>
      <c r="C45" s="122" t="str">
        <f>'Orçamentária_RUA 13 DE MAIO'!D12</f>
        <v>PLACA DE OBRA EM CHAPA DE AÇO GALVANIZADO</v>
      </c>
      <c r="D45" s="38" t="str">
        <f>'Orçamentária_RUA 13 DE MAIO'!E12</f>
        <v>M²</v>
      </c>
      <c r="E45" s="123">
        <f>'Orçamentária_RUA 13 DE MAIO'!F12</f>
        <v>2</v>
      </c>
      <c r="F45" s="124">
        <f>'Orçamentária_RUA 13 DE MAIO'!G12</f>
        <v>433.94579999999996</v>
      </c>
      <c r="G45" s="124">
        <f>'Orçamentária_RUA 13 DE MAIO'!H12</f>
        <v>559</v>
      </c>
      <c r="H45" s="124">
        <f>'Orçamentária_RUA 13 DE MAIO'!I12</f>
        <v>1118</v>
      </c>
      <c r="I45" s="369">
        <f>H45/I17</f>
        <v>1.1098832021659202E-3</v>
      </c>
      <c r="J45" s="369">
        <f t="shared" si="0"/>
        <v>0.99780215515889203</v>
      </c>
      <c r="K45" s="370"/>
    </row>
    <row r="46" spans="1:11" ht="72.75" customHeight="1">
      <c r="A46" s="28" t="str">
        <f>'Orçamentária_RUA 13 DE MAIO'!B41</f>
        <v>SINAPI 01/2023</v>
      </c>
      <c r="B46" s="83">
        <f>'Orçamentária_RUA 13 DE MAIO'!C41</f>
        <v>87878</v>
      </c>
      <c r="C46" s="122" t="str">
        <f>'Orçamentária_RUA 13 DE MAIO'!D41</f>
        <v>CHAPISCO APLICADO EM ALVENARIAS E ESTRUTURAS DE CONCRETO INTERNAS, COM COLHER DE PEDREIRO. ARGAMASSA TRAÇO 1:3 COM PREPARO MANUAL. AF_06/2014</v>
      </c>
      <c r="D46" s="38" t="str">
        <f>'Orçamentária_RUA 13 DE MAIO'!E41</f>
        <v>M2</v>
      </c>
      <c r="E46" s="123">
        <f>'Orçamentária_RUA 13 DE MAIO'!F41</f>
        <v>200.16000000000003</v>
      </c>
      <c r="F46" s="374">
        <f>'Orçamentária_RUA 13 DE MAIO'!G41</f>
        <v>4.3</v>
      </c>
      <c r="G46" s="124">
        <f>'Orçamentária_RUA 13 DE MAIO'!H41</f>
        <v>5.53</v>
      </c>
      <c r="H46" s="124">
        <f>'Orçamentária_RUA 13 DE MAIO'!I41</f>
        <v>1106.8800000000001</v>
      </c>
      <c r="I46" s="369">
        <f>H46/I17</f>
        <v>1.0988439345379372E-3</v>
      </c>
      <c r="J46" s="369">
        <f t="shared" si="0"/>
        <v>0.99890099909343</v>
      </c>
      <c r="K46" s="370"/>
    </row>
    <row r="47" spans="1:11" ht="72.75" customHeight="1">
      <c r="A47" s="28" t="str">
        <f>'Orçamentária_RUA 13 DE MAIO'!B35</f>
        <v>SINAPI 01/2023</v>
      </c>
      <c r="B47" s="83">
        <f>'Orçamentária_RUA 13 DE MAIO'!C35</f>
        <v>102719</v>
      </c>
      <c r="C47" s="122" t="str">
        <f>'Orçamentária_RUA 13 DE MAIO'!D35</f>
        <v>ENCHIMENTO DE BRITA PARA DRENO, LANÇAMENTO MANUAL. AF_07/2021</v>
      </c>
      <c r="D47" s="38" t="str">
        <f>'Orçamentária_RUA 13 DE MAIO'!E35</f>
        <v>M3</v>
      </c>
      <c r="E47" s="132">
        <f>'Orçamentária_RUA 13 DE MAIO'!F35</f>
        <v>4.8000000000000007</v>
      </c>
      <c r="F47" s="124">
        <f>'Orçamentária_RUA 13 DE MAIO'!G35</f>
        <v>127.33</v>
      </c>
      <c r="G47" s="124">
        <f>'Orçamentária_RUA 13 DE MAIO'!H35</f>
        <v>164.02</v>
      </c>
      <c r="H47" s="124">
        <f>'Orçamentária_RUA 13 DE MAIO'!I35</f>
        <v>787.29</v>
      </c>
      <c r="I47" s="369">
        <f>H47/I17</f>
        <v>7.8157419162183119E-4</v>
      </c>
      <c r="J47" s="369">
        <f t="shared" si="0"/>
        <v>0.99968257328505183</v>
      </c>
      <c r="K47" s="370"/>
    </row>
    <row r="48" spans="1:11" ht="72.75" customHeight="1">
      <c r="A48" s="28" t="str">
        <f>'Orçamentária_RUA 13 DE MAIO'!B34</f>
        <v>SINAPI 01/2023</v>
      </c>
      <c r="B48" s="83">
        <f>'Orçamentária_RUA 13 DE MAIO'!C34</f>
        <v>102712</v>
      </c>
      <c r="C48" s="122" t="str">
        <f>'Orçamentária_RUA 13 DE MAIO'!D34</f>
        <v>GEOTÊXTIL NÃO TECIDO 100% POLIÉSTER, RESISTÊNCIA A TRAÇÃO DE 9 KN/M (RT - 9), INSTALADO EM DRENO - FORNECIMENTO E INSTALAÇÃO. AF_07/2021</v>
      </c>
      <c r="D48" s="38" t="str">
        <f>'Orçamentária_RUA 13 DE MAIO'!E34</f>
        <v>M2</v>
      </c>
      <c r="E48" s="132">
        <f>'Orçamentária_RUA 13 DE MAIO'!F34</f>
        <v>24</v>
      </c>
      <c r="F48" s="124">
        <f>'Orçamentária_RUA 13 DE MAIO'!G34</f>
        <v>10.68</v>
      </c>
      <c r="G48" s="124">
        <f>'Orçamentária_RUA 13 DE MAIO'!H34</f>
        <v>13.75</v>
      </c>
      <c r="H48" s="124">
        <f>'Orçamentária_RUA 13 DE MAIO'!I34</f>
        <v>330</v>
      </c>
      <c r="I48" s="369">
        <f>H48/I17</f>
        <v>3.2760416521892101E-4</v>
      </c>
      <c r="J48" s="369">
        <f>I48+J47</f>
        <v>1.0000101774502708</v>
      </c>
      <c r="K48" s="370"/>
    </row>
    <row r="49" spans="1:11" ht="34.5" customHeight="1">
      <c r="A49" s="425" t="s">
        <v>379</v>
      </c>
      <c r="B49" s="425"/>
      <c r="C49" s="425"/>
      <c r="D49" s="425"/>
      <c r="E49" s="425"/>
      <c r="F49" s="425"/>
      <c r="G49" s="425"/>
      <c r="H49" s="375">
        <f>'Orçamentária_RUA 13 DE MAIO'!I49</f>
        <v>1007313.2</v>
      </c>
      <c r="I49" s="375"/>
      <c r="J49" s="375"/>
      <c r="K49" s="375"/>
    </row>
    <row r="50" spans="1:11" ht="105" customHeight="1">
      <c r="A50" s="170"/>
      <c r="B50" s="377"/>
      <c r="C50" s="377"/>
      <c r="D50" s="377"/>
      <c r="E50" s="377"/>
      <c r="F50" s="377"/>
      <c r="G50" s="377"/>
      <c r="H50" s="378"/>
      <c r="I50" s="379"/>
      <c r="J50" s="380"/>
      <c r="K50" s="377"/>
    </row>
    <row r="51" spans="1:11" ht="21.75" customHeight="1">
      <c r="A51" s="170"/>
      <c r="B51" s="426" t="s">
        <v>348</v>
      </c>
      <c r="C51" s="426"/>
      <c r="D51" s="381"/>
      <c r="E51" s="377"/>
      <c r="F51" s="377"/>
      <c r="G51" s="377"/>
      <c r="H51" s="377"/>
      <c r="I51" s="382"/>
      <c r="J51" s="380"/>
      <c r="K51" s="377"/>
    </row>
    <row r="52" spans="1:11" ht="30" customHeight="1">
      <c r="A52" s="170"/>
      <c r="B52" s="377"/>
      <c r="C52" s="377"/>
      <c r="D52" s="377"/>
      <c r="E52" s="377"/>
      <c r="F52" s="377"/>
      <c r="G52" s="377"/>
      <c r="H52" s="377"/>
      <c r="I52" s="379"/>
      <c r="J52" s="380"/>
      <c r="K52" s="377"/>
    </row>
    <row r="53" spans="1:11" ht="75" customHeight="1">
      <c r="A53" s="170"/>
      <c r="B53" s="377"/>
      <c r="C53" s="377"/>
      <c r="D53" s="377"/>
      <c r="E53" s="377"/>
      <c r="F53" s="377"/>
      <c r="G53" s="377"/>
      <c r="H53" s="377"/>
      <c r="I53" s="379"/>
      <c r="J53" s="380"/>
      <c r="K53" s="377"/>
    </row>
    <row r="54" spans="1:11" ht="35.25" customHeight="1" thickBot="1">
      <c r="A54" s="171"/>
      <c r="B54" s="427"/>
      <c r="C54" s="427"/>
      <c r="D54" s="383"/>
      <c r="E54" s="377"/>
      <c r="F54" s="384"/>
      <c r="G54" s="384"/>
      <c r="H54" s="384"/>
      <c r="I54" s="384"/>
      <c r="J54" s="377"/>
      <c r="K54" s="377"/>
    </row>
    <row r="55" spans="1:11" ht="19.5" customHeight="1">
      <c r="B55" s="428" t="s">
        <v>120</v>
      </c>
      <c r="C55" s="428"/>
      <c r="D55" s="385"/>
      <c r="E55" s="386"/>
      <c r="F55" s="423" t="s">
        <v>151</v>
      </c>
      <c r="G55" s="423"/>
      <c r="H55" s="423"/>
      <c r="I55" s="423"/>
      <c r="J55" s="387"/>
      <c r="K55" s="377"/>
    </row>
    <row r="56" spans="1:11" ht="14.25" customHeight="1">
      <c r="B56" s="422" t="s">
        <v>122</v>
      </c>
      <c r="C56" s="422"/>
      <c r="D56" s="385"/>
      <c r="E56" s="388"/>
      <c r="F56" s="424" t="s">
        <v>121</v>
      </c>
      <c r="G56" s="424"/>
      <c r="H56" s="424"/>
      <c r="I56" s="424"/>
      <c r="J56" s="387"/>
      <c r="K56" s="377"/>
    </row>
    <row r="57" spans="1:11" ht="24.75" customHeight="1">
      <c r="B57" s="422" t="s">
        <v>124</v>
      </c>
      <c r="C57" s="422"/>
      <c r="D57" s="385"/>
      <c r="E57" s="388"/>
      <c r="F57" s="424" t="s">
        <v>152</v>
      </c>
      <c r="G57" s="424"/>
      <c r="H57" s="424"/>
      <c r="I57" s="424"/>
      <c r="J57" s="387"/>
      <c r="K57" s="377"/>
    </row>
    <row r="58" spans="1:11" ht="30" customHeight="1"/>
    <row r="60" spans="1:11" ht="30" customHeight="1"/>
    <row r="61" spans="1:11" ht="180" customHeight="1"/>
  </sheetData>
  <autoFilter ref="A18:K20" xr:uid="{00000000-0009-0000-0000-000002000000}">
    <sortState xmlns:xlrd2="http://schemas.microsoft.com/office/spreadsheetml/2017/richdata2" ref="A21:K60">
      <sortCondition descending="1" ref="H18:H20"/>
    </sortState>
  </autoFilter>
  <mergeCells count="47">
    <mergeCell ref="K18:K19"/>
    <mergeCell ref="F18:F19"/>
    <mergeCell ref="G18:G19"/>
    <mergeCell ref="H18:H19"/>
    <mergeCell ref="I18:I19"/>
    <mergeCell ref="J18:J19"/>
    <mergeCell ref="A18:A19"/>
    <mergeCell ref="B18:B19"/>
    <mergeCell ref="C18:C19"/>
    <mergeCell ref="D18:D19"/>
    <mergeCell ref="E18:E19"/>
    <mergeCell ref="A15:C15"/>
    <mergeCell ref="D15:K15"/>
    <mergeCell ref="A16:K16"/>
    <mergeCell ref="A17:F17"/>
    <mergeCell ref="I17:K17"/>
    <mergeCell ref="A12:B12"/>
    <mergeCell ref="D12:K12"/>
    <mergeCell ref="A13:K13"/>
    <mergeCell ref="A14:C14"/>
    <mergeCell ref="D14:K14"/>
    <mergeCell ref="G9:I9"/>
    <mergeCell ref="J9:K9"/>
    <mergeCell ref="A10:K10"/>
    <mergeCell ref="A11:B11"/>
    <mergeCell ref="C11:K11"/>
    <mergeCell ref="A49:G49"/>
    <mergeCell ref="B51:C51"/>
    <mergeCell ref="B54:C54"/>
    <mergeCell ref="B55:C55"/>
    <mergeCell ref="A2:K2"/>
    <mergeCell ref="A3:K3"/>
    <mergeCell ref="A5:K5"/>
    <mergeCell ref="A6:B6"/>
    <mergeCell ref="D6:I6"/>
    <mergeCell ref="J6:K6"/>
    <mergeCell ref="A7:B7"/>
    <mergeCell ref="C7:I7"/>
    <mergeCell ref="J7:K7"/>
    <mergeCell ref="A8:K8"/>
    <mergeCell ref="A9:B9"/>
    <mergeCell ref="C9:F9"/>
    <mergeCell ref="B56:C56"/>
    <mergeCell ref="B57:C57"/>
    <mergeCell ref="F55:I55"/>
    <mergeCell ref="F56:I56"/>
    <mergeCell ref="F57:I57"/>
  </mergeCells>
  <phoneticPr fontId="99" type="noConversion"/>
  <printOptions horizontalCentered="1"/>
  <pageMargins left="0.31496062992125984" right="0.31496062992125984" top="0.78740157480314965" bottom="0.74803149606299213" header="0.51181102362204722" footer="0.51181102362204722"/>
  <pageSetup paperSize="9" scale="55" orientation="landscape" horizontalDpi="300" verticalDpi="300" r:id="rId1"/>
  <headerFooter>
    <oddHeader>&amp;A</oddHeader>
    <oddFooter>Página &amp;P de &amp;N</oddFooter>
  </headerFooter>
  <rowBreaks count="1" manualBreakCount="1">
    <brk id="33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"/>
  <sheetViews>
    <sheetView view="pageBreakPreview" topLeftCell="A7" zoomScale="110" zoomScaleNormal="100" zoomScalePageLayoutView="110" workbookViewId="0">
      <selection activeCell="F24" sqref="F24"/>
    </sheetView>
  </sheetViews>
  <sheetFormatPr defaultColWidth="8.7109375" defaultRowHeight="15"/>
  <cols>
    <col min="2" max="2" width="48.7109375" customWidth="1"/>
    <col min="3" max="7" width="12.7109375" customWidth="1"/>
    <col min="8" max="8" width="16" customWidth="1"/>
  </cols>
  <sheetData>
    <row r="1" spans="1:8" ht="26.1" customHeight="1">
      <c r="A1" s="451" t="s">
        <v>352</v>
      </c>
      <c r="B1" s="451"/>
      <c r="C1" s="451"/>
      <c r="D1" s="451"/>
      <c r="E1" s="451"/>
      <c r="F1" s="451"/>
      <c r="G1" s="451"/>
      <c r="H1" s="451"/>
    </row>
    <row r="2" spans="1:8" ht="30" customHeight="1">
      <c r="A2" s="390" t="s">
        <v>353</v>
      </c>
      <c r="B2" s="390"/>
      <c r="C2" s="390"/>
      <c r="D2" s="390"/>
      <c r="E2" s="390"/>
      <c r="F2" s="390"/>
      <c r="G2" s="390"/>
      <c r="H2" s="390"/>
    </row>
    <row r="3" spans="1:8">
      <c r="A3" s="172"/>
      <c r="B3" s="394"/>
      <c r="C3" s="394"/>
      <c r="D3" s="394"/>
      <c r="E3" s="394"/>
      <c r="F3" s="394"/>
      <c r="G3" s="394"/>
      <c r="H3" s="394"/>
    </row>
    <row r="4" spans="1:8">
      <c r="A4" s="172"/>
      <c r="B4" s="172"/>
      <c r="C4" s="172"/>
      <c r="D4" s="172"/>
      <c r="E4" s="172"/>
      <c r="F4" s="173"/>
      <c r="G4" s="173"/>
      <c r="H4" s="172"/>
    </row>
    <row r="5" spans="1:8">
      <c r="A5" s="390" t="s">
        <v>153</v>
      </c>
      <c r="B5" s="390"/>
      <c r="C5" s="390"/>
      <c r="D5" s="390"/>
      <c r="E5" s="390"/>
      <c r="F5" s="390"/>
      <c r="G5" s="390"/>
      <c r="H5" s="390"/>
    </row>
    <row r="6" spans="1:8" ht="18.600000000000001" customHeight="1">
      <c r="A6" s="390"/>
      <c r="B6" s="390"/>
      <c r="C6" s="390"/>
      <c r="D6" s="390"/>
      <c r="E6" s="390"/>
      <c r="F6" s="390"/>
      <c r="G6" s="390"/>
      <c r="H6" s="390"/>
    </row>
    <row r="7" spans="1:8" ht="36.75" customHeight="1">
      <c r="A7" s="452" t="str">
        <f>'Orçamentária_RUA 13 DE MAIO'!A7:I7</f>
        <v>OBJETO: CONSTRUÇÃO E RECUPERAÇÃO DA ESCADARIA, CONTENÇÃO DE ENCOSTA, MURO DE ARRIMO, TELA ARGAMASSADA E DRENAGEM</v>
      </c>
      <c r="B7" s="452"/>
      <c r="C7" s="452"/>
      <c r="D7" s="452"/>
      <c r="E7" s="452"/>
      <c r="F7" s="452"/>
      <c r="G7" s="452"/>
      <c r="H7" s="452"/>
    </row>
    <row r="8" spans="1:8" ht="31.15" customHeight="1">
      <c r="A8" s="453" t="str">
        <f>'Orçamentária_RUA 13 DE MAIO'!A8:I8</f>
        <v>LOCAL: RUA 13 DE MAIO, BAIRRO ALTO SANTO ANTÔNIO / TIMBI NO MUNICÍPIO DE CAMARAGIBE-PE.</v>
      </c>
      <c r="B8" s="453"/>
      <c r="C8" s="453"/>
      <c r="D8" s="453"/>
      <c r="E8" s="453"/>
      <c r="F8" s="453"/>
      <c r="G8" s="453"/>
      <c r="H8" s="453"/>
    </row>
    <row r="9" spans="1:8" ht="23.25" customHeight="1">
      <c r="A9" s="174" t="s">
        <v>154</v>
      </c>
      <c r="B9" s="175" t="s">
        <v>155</v>
      </c>
      <c r="C9" s="176" t="s">
        <v>156</v>
      </c>
      <c r="D9" s="176" t="s">
        <v>157</v>
      </c>
      <c r="E9" s="176" t="s">
        <v>158</v>
      </c>
      <c r="F9" s="176" t="s">
        <v>159</v>
      </c>
      <c r="G9" s="177" t="s">
        <v>160</v>
      </c>
      <c r="H9" s="178" t="s">
        <v>13</v>
      </c>
    </row>
    <row r="10" spans="1:8">
      <c r="A10" s="454" t="s">
        <v>14</v>
      </c>
      <c r="B10" s="455" t="str">
        <f>'Memória_RUA 13 DE MAIO'!D13</f>
        <v>SERVIÇOS  PRELIMINARES</v>
      </c>
      <c r="C10" s="179">
        <v>1</v>
      </c>
      <c r="D10" s="180"/>
      <c r="E10" s="180"/>
      <c r="F10" s="181"/>
      <c r="G10" s="456">
        <f>SUM(C10:F10)</f>
        <v>1</v>
      </c>
      <c r="H10" s="457">
        <f>'Orçamentária_RUA 13 DE MAIO'!I11</f>
        <v>23986</v>
      </c>
    </row>
    <row r="11" spans="1:8">
      <c r="A11" s="454"/>
      <c r="B11" s="455"/>
      <c r="C11" s="182">
        <f>C10*H10</f>
        <v>23986</v>
      </c>
      <c r="D11" s="182"/>
      <c r="E11" s="182"/>
      <c r="F11" s="182"/>
      <c r="G11" s="456"/>
      <c r="H11" s="457"/>
    </row>
    <row r="12" spans="1:8">
      <c r="A12" s="454" t="s">
        <v>25</v>
      </c>
      <c r="B12" s="458" t="str">
        <f>'Memória_RUA 13 DE MAIO'!D22</f>
        <v>DEMOLIÇÕES E REMOÇÕES</v>
      </c>
      <c r="C12" s="179">
        <v>1</v>
      </c>
      <c r="D12" s="180"/>
      <c r="E12" s="180"/>
      <c r="F12" s="181"/>
      <c r="G12" s="456">
        <f>SUM(C12:F12)</f>
        <v>1</v>
      </c>
      <c r="H12" s="457">
        <f>'Orçamentária_RUA 13 DE MAIO'!I14</f>
        <v>45875.67</v>
      </c>
    </row>
    <row r="13" spans="1:8">
      <c r="A13" s="454"/>
      <c r="B13" s="458"/>
      <c r="C13" s="182">
        <f>C12*H12</f>
        <v>45875.67</v>
      </c>
      <c r="D13" s="182"/>
      <c r="E13" s="182"/>
      <c r="F13" s="182"/>
      <c r="G13" s="456"/>
      <c r="H13" s="457"/>
    </row>
    <row r="14" spans="1:8">
      <c r="A14" s="454" t="s">
        <v>44</v>
      </c>
      <c r="B14" s="458" t="str">
        <f>'Memória_RUA 13 DE MAIO'!D46</f>
        <v>TRABALHO EM TERRA</v>
      </c>
      <c r="C14" s="181">
        <v>0.7</v>
      </c>
      <c r="D14" s="181">
        <v>0.3</v>
      </c>
      <c r="E14" s="181"/>
      <c r="F14" s="181"/>
      <c r="G14" s="456">
        <f>SUM(C14:F14)</f>
        <v>1</v>
      </c>
      <c r="H14" s="457">
        <f>'Orçamentária_RUA 13 DE MAIO'!I20</f>
        <v>373730</v>
      </c>
    </row>
    <row r="15" spans="1:8">
      <c r="A15" s="454"/>
      <c r="B15" s="458"/>
      <c r="C15" s="182">
        <f>C14*H14</f>
        <v>261610.99999999997</v>
      </c>
      <c r="D15" s="182">
        <f>D14*H14</f>
        <v>112119</v>
      </c>
      <c r="E15" s="182"/>
      <c r="F15" s="182"/>
      <c r="G15" s="456"/>
      <c r="H15" s="457"/>
    </row>
    <row r="16" spans="1:8">
      <c r="A16" s="454" t="s">
        <v>62</v>
      </c>
      <c r="B16" s="458" t="str">
        <f>'Memória_RUA 13 DE MAIO'!D74</f>
        <v>CONTENÇÕES E ARRIMO / TELA ARGAMASSADA</v>
      </c>
      <c r="C16" s="183">
        <v>0.1</v>
      </c>
      <c r="D16" s="180">
        <v>0.4</v>
      </c>
      <c r="E16" s="181">
        <v>0.4</v>
      </c>
      <c r="F16" s="181">
        <v>0.1</v>
      </c>
      <c r="G16" s="456">
        <f>SUM(C16:F16)</f>
        <v>1</v>
      </c>
      <c r="H16" s="457">
        <f>'Orçamentária_RUA 13 DE MAIO'!I28</f>
        <v>491232.86000000004</v>
      </c>
    </row>
    <row r="17" spans="1:8">
      <c r="A17" s="454"/>
      <c r="B17" s="458"/>
      <c r="C17" s="182">
        <f>C16*H16</f>
        <v>49123.286000000007</v>
      </c>
      <c r="D17" s="182">
        <f>D16*H16</f>
        <v>196493.14400000003</v>
      </c>
      <c r="E17" s="182">
        <f>E16*H16</f>
        <v>196493.14400000003</v>
      </c>
      <c r="F17" s="182">
        <f>F16*H16</f>
        <v>49123.286000000007</v>
      </c>
      <c r="G17" s="456"/>
      <c r="H17" s="457"/>
    </row>
    <row r="18" spans="1:8">
      <c r="A18" s="454" t="s">
        <v>161</v>
      </c>
      <c r="B18" s="458" t="str">
        <f>'Memória_RUA 13 DE MAIO'!D120</f>
        <v xml:space="preserve">SISTEMA DE DRENAGEM PLUVIAL </v>
      </c>
      <c r="C18" s="183"/>
      <c r="D18" s="183"/>
      <c r="E18" s="183">
        <v>0.3</v>
      </c>
      <c r="F18" s="181">
        <v>0.7</v>
      </c>
      <c r="G18" s="456">
        <f>SUM(C18:F18)</f>
        <v>1</v>
      </c>
      <c r="H18" s="457">
        <f>'Orçamentária_RUA 13 DE MAIO'!I38</f>
        <v>20169.32</v>
      </c>
    </row>
    <row r="19" spans="1:8">
      <c r="A19" s="454"/>
      <c r="B19" s="458"/>
      <c r="C19" s="182"/>
      <c r="D19" s="182"/>
      <c r="E19" s="182">
        <f>E18*H18</f>
        <v>6050.7959999999994</v>
      </c>
      <c r="F19" s="182">
        <f>F18*H18</f>
        <v>14118.523999999999</v>
      </c>
      <c r="G19" s="456"/>
      <c r="H19" s="457"/>
    </row>
    <row r="20" spans="1:8">
      <c r="A20" s="454" t="s">
        <v>113</v>
      </c>
      <c r="B20" s="458" t="str">
        <f>'Memória_RUA 13 DE MAIO'!D168</f>
        <v>ESCADARIA</v>
      </c>
      <c r="C20" s="183"/>
      <c r="D20" s="183">
        <v>0.1</v>
      </c>
      <c r="E20" s="183">
        <v>0.6</v>
      </c>
      <c r="F20" s="183">
        <v>0.3</v>
      </c>
      <c r="G20" s="456">
        <f>SUM(C20:F20)</f>
        <v>1</v>
      </c>
      <c r="H20" s="457">
        <f>'Orçamentária_RUA 13 DE MAIO'!I46</f>
        <v>52319.35</v>
      </c>
    </row>
    <row r="21" spans="1:8">
      <c r="A21" s="454"/>
      <c r="B21" s="458"/>
      <c r="C21" s="182"/>
      <c r="D21" s="182">
        <f>D20*H20</f>
        <v>5231.9350000000004</v>
      </c>
      <c r="E21" s="182">
        <f>E20*H20</f>
        <v>31391.609999999997</v>
      </c>
      <c r="F21" s="182">
        <f>F20*H20</f>
        <v>15695.804999999998</v>
      </c>
      <c r="G21" s="456"/>
      <c r="H21" s="457"/>
    </row>
    <row r="22" spans="1:8" ht="23.25" customHeight="1">
      <c r="A22" s="184"/>
      <c r="B22" s="185" t="s">
        <v>162</v>
      </c>
      <c r="C22" s="459"/>
      <c r="D22" s="459"/>
      <c r="E22" s="459"/>
      <c r="F22" s="186"/>
      <c r="G22" s="186"/>
      <c r="H22" s="187">
        <f>SUM(H10:H21)</f>
        <v>1007313.2</v>
      </c>
    </row>
    <row r="23" spans="1:8">
      <c r="A23" s="188"/>
      <c r="B23" s="188"/>
      <c r="C23" s="188"/>
      <c r="D23" s="188"/>
      <c r="E23" s="188"/>
      <c r="F23" s="189"/>
      <c r="G23" s="189"/>
      <c r="H23" s="190"/>
    </row>
    <row r="24" spans="1:8">
      <c r="A24" s="188"/>
      <c r="B24" s="188"/>
      <c r="C24" s="188"/>
      <c r="D24" s="188"/>
      <c r="E24" s="188"/>
      <c r="F24" s="189"/>
      <c r="G24" s="189"/>
      <c r="H24" s="190"/>
    </row>
    <row r="25" spans="1:8">
      <c r="A25" s="188"/>
      <c r="B25" s="188" t="str">
        <f>'CURVA ABC_ RUA 13 DE MAIO'!B51:C51</f>
        <v>Camaragibe, 08 de março 2023</v>
      </c>
      <c r="C25" s="188"/>
      <c r="D25" s="188"/>
      <c r="E25" s="188"/>
      <c r="F25" s="189"/>
      <c r="G25" s="189"/>
      <c r="H25" s="190"/>
    </row>
    <row r="26" spans="1:8" ht="26.25" customHeight="1">
      <c r="A26" s="188"/>
      <c r="C26" s="188"/>
      <c r="D26" s="188"/>
      <c r="E26" s="188"/>
      <c r="F26" s="188"/>
      <c r="G26" s="188"/>
      <c r="H26" s="191"/>
    </row>
    <row r="27" spans="1:8" ht="12.4" customHeight="1">
      <c r="A27" s="188"/>
      <c r="B27" s="188"/>
      <c r="C27" s="192"/>
      <c r="D27" s="192"/>
      <c r="E27" s="192"/>
      <c r="F27" s="188"/>
      <c r="G27" s="188"/>
      <c r="H27" s="188"/>
    </row>
    <row r="28" spans="1:8" ht="16.5" customHeight="1">
      <c r="A28" s="193" t="s">
        <v>163</v>
      </c>
      <c r="B28" s="193"/>
      <c r="C28" s="460" t="s">
        <v>120</v>
      </c>
      <c r="D28" s="460"/>
      <c r="E28" s="460"/>
      <c r="F28" s="193"/>
      <c r="G28" s="193"/>
      <c r="H28" s="193"/>
    </row>
    <row r="29" spans="1:8" ht="15" customHeight="1">
      <c r="A29" s="188" t="s">
        <v>164</v>
      </c>
      <c r="B29" s="188"/>
      <c r="C29" s="461" t="s">
        <v>122</v>
      </c>
      <c r="D29" s="461"/>
      <c r="E29" s="461"/>
      <c r="F29" s="188"/>
      <c r="G29" s="188"/>
      <c r="H29" s="188"/>
    </row>
    <row r="30" spans="1:8" ht="12.4" customHeight="1">
      <c r="A30" s="194" t="s">
        <v>165</v>
      </c>
      <c r="B30" s="194"/>
      <c r="C30" s="462" t="s">
        <v>124</v>
      </c>
      <c r="D30" s="462"/>
      <c r="E30" s="462"/>
      <c r="F30" s="194"/>
      <c r="G30" s="194"/>
      <c r="H30" s="194"/>
    </row>
  </sheetData>
  <mergeCells count="34">
    <mergeCell ref="C28:E28"/>
    <mergeCell ref="C29:E29"/>
    <mergeCell ref="C30:E30"/>
    <mergeCell ref="A20:A21"/>
    <mergeCell ref="B20:B21"/>
    <mergeCell ref="G20:G21"/>
    <mergeCell ref="H20:H21"/>
    <mergeCell ref="C22:E22"/>
    <mergeCell ref="A16:A17"/>
    <mergeCell ref="B16:B17"/>
    <mergeCell ref="G16:G17"/>
    <mergeCell ref="H16:H17"/>
    <mergeCell ref="A18:A19"/>
    <mergeCell ref="B18:B19"/>
    <mergeCell ref="G18:G19"/>
    <mergeCell ref="H18:H19"/>
    <mergeCell ref="A12:A13"/>
    <mergeCell ref="B12:B13"/>
    <mergeCell ref="G12:G13"/>
    <mergeCell ref="H12:H13"/>
    <mergeCell ref="A14:A15"/>
    <mergeCell ref="B14:B15"/>
    <mergeCell ref="G14:G15"/>
    <mergeCell ref="H14:H15"/>
    <mergeCell ref="A8:H8"/>
    <mergeCell ref="A10:A11"/>
    <mergeCell ref="B10:B11"/>
    <mergeCell ref="G10:G11"/>
    <mergeCell ref="H10:H11"/>
    <mergeCell ref="A1:H1"/>
    <mergeCell ref="A2:H2"/>
    <mergeCell ref="B3:H3"/>
    <mergeCell ref="A5:H6"/>
    <mergeCell ref="A7:H7"/>
  </mergeCells>
  <printOptions horizontalCentered="1"/>
  <pageMargins left="0.51181102362204722" right="0.51181102362204722" top="0.78740157480314965" bottom="0.78740157480314965" header="0.51181102362204722" footer="0.51181102362204722"/>
  <pageSetup paperSize="9" scale="91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view="pageBreakPreview" topLeftCell="A13" zoomScale="110" zoomScaleNormal="100" zoomScalePageLayoutView="110" workbookViewId="0">
      <selection activeCell="A5" sqref="A5:XFD5"/>
    </sheetView>
  </sheetViews>
  <sheetFormatPr defaultColWidth="8.7109375" defaultRowHeight="15"/>
  <cols>
    <col min="1" max="1" width="48.85546875" customWidth="1"/>
    <col min="2" max="2" width="25.85546875" customWidth="1"/>
    <col min="3" max="3" width="11.85546875" customWidth="1"/>
    <col min="4" max="4" width="17.5703125" customWidth="1"/>
  </cols>
  <sheetData>
    <row r="1" spans="1:4">
      <c r="A1" s="195"/>
      <c r="B1" s="195"/>
      <c r="C1" s="195"/>
      <c r="D1" s="195"/>
    </row>
    <row r="2" spans="1:4" ht="21">
      <c r="A2" s="463" t="s">
        <v>0</v>
      </c>
      <c r="B2" s="463"/>
      <c r="C2" s="463"/>
      <c r="D2" s="463"/>
    </row>
    <row r="3" spans="1:4" ht="21">
      <c r="A3" s="463" t="s">
        <v>1</v>
      </c>
      <c r="B3" s="463"/>
      <c r="C3" s="463"/>
      <c r="D3" s="463"/>
    </row>
    <row r="4" spans="1:4" ht="15.75">
      <c r="A4" s="196"/>
      <c r="B4" s="195"/>
      <c r="C4" s="464"/>
      <c r="D4" s="464"/>
    </row>
    <row r="5" spans="1:4" ht="42.75" customHeight="1">
      <c r="A5" s="197"/>
      <c r="B5" s="198"/>
      <c r="C5" s="198"/>
      <c r="D5" s="198"/>
    </row>
    <row r="6" spans="1:4" ht="39.75" customHeight="1">
      <c r="A6" s="465" t="str">
        <f>'FISICO-FINANCEIRO_13 DE MAIO'!A7:H7</f>
        <v>OBJETO: CONSTRUÇÃO E RECUPERAÇÃO DA ESCADARIA, CONTENÇÃO DE ENCOSTA, MURO DE ARRIMO, TELA ARGAMASSADA E DRENAGEM</v>
      </c>
      <c r="B6" s="465"/>
      <c r="C6" s="465"/>
      <c r="D6" s="465"/>
    </row>
    <row r="7" spans="1:4" ht="21" customHeight="1">
      <c r="A7" s="466" t="str">
        <f>'FISICO-FINANCEIRO_13 DE MAIO'!A8:H8</f>
        <v>LOCAL: RUA 13 DE MAIO, BAIRRO ALTO SANTO ANTÔNIO / TIMBI NO MUNICÍPIO DE CAMARAGIBE-PE.</v>
      </c>
      <c r="B7" s="466"/>
      <c r="C7" s="466"/>
      <c r="D7" s="466"/>
    </row>
    <row r="8" spans="1:4" ht="6.75" customHeight="1">
      <c r="A8" s="199"/>
      <c r="B8" s="199"/>
      <c r="C8" s="200"/>
      <c r="D8" s="201"/>
    </row>
    <row r="9" spans="1:4" ht="21" customHeight="1">
      <c r="A9" s="467" t="s">
        <v>166</v>
      </c>
      <c r="B9" s="467"/>
      <c r="C9" s="467"/>
      <c r="D9" s="467"/>
    </row>
    <row r="10" spans="1:4" ht="8.25" customHeight="1">
      <c r="A10" s="202"/>
      <c r="B10" s="202"/>
      <c r="C10" s="203"/>
      <c r="D10" s="202"/>
    </row>
    <row r="11" spans="1:4">
      <c r="A11" s="468" t="s">
        <v>167</v>
      </c>
      <c r="B11" s="468"/>
      <c r="C11" s="468"/>
      <c r="D11" s="468"/>
    </row>
    <row r="12" spans="1:4">
      <c r="A12" s="204"/>
      <c r="B12" s="204"/>
      <c r="C12" s="204"/>
      <c r="D12" s="204"/>
    </row>
    <row r="13" spans="1:4">
      <c r="A13" s="205" t="s">
        <v>168</v>
      </c>
      <c r="B13" s="206"/>
      <c r="C13" s="207" t="s">
        <v>169</v>
      </c>
      <c r="D13" s="207" t="s">
        <v>170</v>
      </c>
    </row>
    <row r="14" spans="1:4">
      <c r="A14" s="208" t="s">
        <v>171</v>
      </c>
      <c r="B14" s="209"/>
      <c r="C14" s="210" t="s">
        <v>172</v>
      </c>
      <c r="D14" s="211">
        <v>3.85E-2</v>
      </c>
    </row>
    <row r="15" spans="1:4">
      <c r="A15" s="212" t="s">
        <v>173</v>
      </c>
      <c r="B15" s="213"/>
      <c r="C15" s="214" t="s">
        <v>174</v>
      </c>
      <c r="D15" s="215">
        <v>1.26E-2</v>
      </c>
    </row>
    <row r="16" spans="1:4">
      <c r="A16" s="212" t="s">
        <v>175</v>
      </c>
      <c r="B16" s="213"/>
      <c r="C16" s="214" t="s">
        <v>176</v>
      </c>
      <c r="D16" s="215">
        <v>1.6199999999999999E-2</v>
      </c>
    </row>
    <row r="17" spans="1:4">
      <c r="A17" s="212" t="s">
        <v>177</v>
      </c>
      <c r="B17" s="213"/>
      <c r="C17" s="214" t="s">
        <v>178</v>
      </c>
      <c r="D17" s="215">
        <v>1.8200000000000001E-2</v>
      </c>
    </row>
    <row r="18" spans="1:4">
      <c r="A18" s="216" t="s">
        <v>179</v>
      </c>
      <c r="B18" s="217"/>
      <c r="C18" s="214" t="s">
        <v>180</v>
      </c>
      <c r="D18" s="218">
        <v>0.1162</v>
      </c>
    </row>
    <row r="19" spans="1:4">
      <c r="A19" s="216" t="s">
        <v>181</v>
      </c>
      <c r="B19" s="219"/>
      <c r="C19" s="220" t="s">
        <v>182</v>
      </c>
      <c r="D19" s="218">
        <f>SUM(D20:D22)</f>
        <v>8.6500000000000007E-2</v>
      </c>
    </row>
    <row r="20" spans="1:4">
      <c r="A20" s="221"/>
      <c r="B20" s="219" t="s">
        <v>183</v>
      </c>
      <c r="C20" s="220"/>
      <c r="D20" s="222">
        <v>0.03</v>
      </c>
    </row>
    <row r="21" spans="1:4">
      <c r="A21" s="221"/>
      <c r="B21" s="219" t="s">
        <v>184</v>
      </c>
      <c r="C21" s="220"/>
      <c r="D21" s="223">
        <v>0.05</v>
      </c>
    </row>
    <row r="22" spans="1:4">
      <c r="A22" s="221"/>
      <c r="B22" s="219" t="s">
        <v>185</v>
      </c>
      <c r="C22" s="220"/>
      <c r="D22" s="224">
        <v>6.4999999999999997E-3</v>
      </c>
    </row>
    <row r="23" spans="1:4">
      <c r="A23" s="225" t="s">
        <v>186</v>
      </c>
      <c r="B23" s="226"/>
      <c r="C23" s="226"/>
      <c r="D23" s="227">
        <v>0.28820000000000001</v>
      </c>
    </row>
    <row r="24" spans="1:4" ht="15.75">
      <c r="A24" s="228" t="s">
        <v>187</v>
      </c>
      <c r="B24" s="229"/>
      <c r="C24" s="230"/>
      <c r="D24" s="231"/>
    </row>
    <row r="25" spans="1:4">
      <c r="A25" s="469" t="s">
        <v>188</v>
      </c>
      <c r="B25" s="469"/>
      <c r="C25" s="469"/>
      <c r="D25" s="469"/>
    </row>
    <row r="26" spans="1:4">
      <c r="A26" s="470"/>
      <c r="B26" s="470"/>
      <c r="C26" s="470"/>
      <c r="D26" s="470"/>
    </row>
    <row r="27" spans="1:4">
      <c r="A27" s="232"/>
      <c r="B27" s="232"/>
      <c r="C27" s="232"/>
      <c r="D27" s="232"/>
    </row>
    <row r="28" spans="1:4">
      <c r="A28" s="336" t="str">
        <f>'FISICO-FINANCEIRO_13 DE MAIO'!B25</f>
        <v>Camaragibe, 08 de março 2023</v>
      </c>
      <c r="B28" s="232"/>
      <c r="C28" s="232"/>
      <c r="D28" s="232"/>
    </row>
    <row r="29" spans="1:4" ht="23.1" customHeight="1">
      <c r="A29" s="471"/>
      <c r="B29" s="471"/>
      <c r="C29" s="471"/>
      <c r="D29" s="233"/>
    </row>
    <row r="30" spans="1:4">
      <c r="A30" s="472"/>
      <c r="B30" s="472"/>
      <c r="C30" s="233"/>
      <c r="D30" s="234"/>
    </row>
    <row r="31" spans="1:4" ht="27.75" customHeight="1">
      <c r="A31" s="473" t="s">
        <v>189</v>
      </c>
      <c r="B31" s="473"/>
      <c r="C31" s="473"/>
      <c r="D31" s="473"/>
    </row>
    <row r="32" spans="1:4">
      <c r="A32" s="474" t="s">
        <v>120</v>
      </c>
      <c r="B32" s="474"/>
      <c r="C32" s="474"/>
      <c r="D32" s="474"/>
    </row>
    <row r="33" spans="1:4">
      <c r="A33" s="475" t="s">
        <v>122</v>
      </c>
      <c r="B33" s="475"/>
      <c r="C33" s="475"/>
      <c r="D33" s="475"/>
    </row>
    <row r="34" spans="1:4">
      <c r="A34" s="475" t="s">
        <v>124</v>
      </c>
      <c r="B34" s="475"/>
      <c r="C34" s="475"/>
      <c r="D34" s="475"/>
    </row>
  </sheetData>
  <mergeCells count="15">
    <mergeCell ref="A30:B30"/>
    <mergeCell ref="A31:D31"/>
    <mergeCell ref="A32:D32"/>
    <mergeCell ref="A33:D33"/>
    <mergeCell ref="A34:D34"/>
    <mergeCell ref="A9:D9"/>
    <mergeCell ref="A11:D11"/>
    <mergeCell ref="A25:D25"/>
    <mergeCell ref="A26:D26"/>
    <mergeCell ref="A29:C29"/>
    <mergeCell ref="A2:D2"/>
    <mergeCell ref="A3:D3"/>
    <mergeCell ref="C4:D4"/>
    <mergeCell ref="A6:D6"/>
    <mergeCell ref="A7:D7"/>
  </mergeCells>
  <conditionalFormatting sqref="A10">
    <cfRule type="expression" dxfId="0" priority="2">
      <formula>OR($D10="M",$D10="A")</formula>
    </cfRule>
  </conditionalFormatting>
  <dataValidations count="1">
    <dataValidation type="decimal" allowBlank="1" showInputMessage="1" showErrorMessage="1" sqref="C30" xr:uid="{00000000-0002-0000-0400-000000000000}">
      <formula1>0</formula1>
      <formula2>0.05</formula2>
    </dataValidation>
  </dataValidations>
  <pageMargins left="0.51180555555555496" right="0.51180555555555496" top="0.78749999999999998" bottom="0.78749999999999998" header="0.51180555555555496" footer="0.51180555555555496"/>
  <pageSetup scale="91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14"/>
  <sheetViews>
    <sheetView view="pageBreakPreview" topLeftCell="A46" zoomScale="110" zoomScaleNormal="100" zoomScalePageLayoutView="110" workbookViewId="0">
      <selection activeCell="B28" sqref="B28:K28"/>
    </sheetView>
  </sheetViews>
  <sheetFormatPr defaultColWidth="8.7109375" defaultRowHeight="15"/>
  <cols>
    <col min="1" max="1" width="18.5703125" customWidth="1"/>
    <col min="4" max="4" width="10.5703125" customWidth="1"/>
    <col min="6" max="6" width="11.42578125" customWidth="1"/>
    <col min="8" max="8" width="11" customWidth="1"/>
    <col min="9" max="10" width="9.140625" customWidth="1"/>
    <col min="11" max="11" width="12" customWidth="1"/>
    <col min="12" max="12" width="13.85546875" customWidth="1"/>
  </cols>
  <sheetData>
    <row r="1" spans="1:12">
      <c r="A1" s="235"/>
      <c r="B1" s="236"/>
      <c r="C1" s="237"/>
      <c r="D1" s="237"/>
      <c r="E1" s="237"/>
      <c r="F1" s="237"/>
      <c r="G1" s="237"/>
      <c r="H1" s="237"/>
      <c r="I1" s="238"/>
      <c r="J1" s="238"/>
      <c r="K1" s="238"/>
      <c r="L1" s="239"/>
    </row>
    <row r="2" spans="1:12">
      <c r="A2" s="476" t="s">
        <v>0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</row>
    <row r="3" spans="1:12">
      <c r="A3" s="476"/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</row>
    <row r="4" spans="1:12">
      <c r="A4" s="477" t="s">
        <v>1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</row>
    <row r="5" spans="1:12">
      <c r="A5" s="477"/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</row>
    <row r="6" spans="1:12" ht="18.75">
      <c r="A6" s="240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2"/>
    </row>
    <row r="7" spans="1:12" ht="26.25" customHeight="1">
      <c r="A7" s="478" t="s">
        <v>190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</row>
    <row r="8" spans="1:12" ht="24" customHeight="1">
      <c r="A8" s="481" t="str">
        <f>'Orçamentária_RUA 13 DE MAIO'!$A$9:$G$9</f>
        <v>FONTE DE PREÇOS: TABELA DA SINAPI JAN/2023</v>
      </c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</row>
    <row r="9" spans="1:12" ht="48.75" customHeight="1">
      <c r="A9" s="354" t="s">
        <v>191</v>
      </c>
      <c r="B9" s="479" t="s">
        <v>192</v>
      </c>
      <c r="C9" s="479"/>
      <c r="D9" s="479"/>
      <c r="E9" s="479"/>
      <c r="F9" s="479"/>
      <c r="G9" s="479"/>
      <c r="H9" s="479"/>
      <c r="I9" s="479"/>
      <c r="J9" s="479"/>
      <c r="K9" s="479"/>
      <c r="L9" s="354" t="s">
        <v>193</v>
      </c>
    </row>
    <row r="10" spans="1:12">
      <c r="A10" s="244" t="s">
        <v>194</v>
      </c>
      <c r="B10" s="480" t="s">
        <v>195</v>
      </c>
      <c r="C10" s="480"/>
      <c r="D10" s="480"/>
      <c r="E10" s="480"/>
      <c r="F10" s="480"/>
      <c r="G10" s="480"/>
      <c r="H10" s="480"/>
      <c r="I10" s="244" t="s">
        <v>196</v>
      </c>
      <c r="J10" s="245" t="s">
        <v>197</v>
      </c>
      <c r="K10" s="245" t="s">
        <v>198</v>
      </c>
      <c r="L10" s="245" t="s">
        <v>199</v>
      </c>
    </row>
    <row r="11" spans="1:12" ht="27" customHeight="1">
      <c r="A11" s="246" t="s">
        <v>200</v>
      </c>
      <c r="B11" s="483" t="s">
        <v>355</v>
      </c>
      <c r="C11" s="483"/>
      <c r="D11" s="483"/>
      <c r="E11" s="483"/>
      <c r="F11" s="483"/>
      <c r="G11" s="483"/>
      <c r="H11" s="483"/>
      <c r="I11" s="247" t="s">
        <v>201</v>
      </c>
      <c r="J11" s="248">
        <v>0.57299999999999995</v>
      </c>
      <c r="K11" s="340">
        <v>22.43</v>
      </c>
      <c r="L11" s="341">
        <f>J11*K11</f>
        <v>12.852389999999998</v>
      </c>
    </row>
    <row r="12" spans="1:12">
      <c r="A12" s="246" t="s">
        <v>202</v>
      </c>
      <c r="B12" s="484" t="s">
        <v>203</v>
      </c>
      <c r="C12" s="484"/>
      <c r="D12" s="484"/>
      <c r="E12" s="484"/>
      <c r="F12" s="484"/>
      <c r="G12" s="484"/>
      <c r="H12" s="484"/>
      <c r="I12" s="247" t="s">
        <v>204</v>
      </c>
      <c r="J12" s="248">
        <v>0.99</v>
      </c>
      <c r="K12" s="340">
        <v>27.85</v>
      </c>
      <c r="L12" s="341">
        <f>J12*K12</f>
        <v>27.5715</v>
      </c>
    </row>
    <row r="13" spans="1:12" ht="24" customHeight="1">
      <c r="A13" s="246" t="s">
        <v>205</v>
      </c>
      <c r="B13" s="485" t="s">
        <v>206</v>
      </c>
      <c r="C13" s="485"/>
      <c r="D13" s="485"/>
      <c r="E13" s="485"/>
      <c r="F13" s="485"/>
      <c r="G13" s="485"/>
      <c r="H13" s="485"/>
      <c r="I13" s="247" t="s">
        <v>204</v>
      </c>
      <c r="J13" s="248">
        <v>0.99</v>
      </c>
      <c r="K13" s="334">
        <v>12.28</v>
      </c>
      <c r="L13" s="341">
        <f>J13*K13</f>
        <v>12.1572</v>
      </c>
    </row>
    <row r="14" spans="1:12">
      <c r="A14" s="486" t="s">
        <v>13</v>
      </c>
      <c r="B14" s="486"/>
      <c r="C14" s="486"/>
      <c r="D14" s="486"/>
      <c r="E14" s="486"/>
      <c r="F14" s="486"/>
      <c r="G14" s="486"/>
      <c r="H14" s="486"/>
      <c r="I14" s="486"/>
      <c r="J14" s="486"/>
      <c r="K14" s="486"/>
      <c r="L14" s="355">
        <f>SUM(L11:L13)</f>
        <v>52.581090000000003</v>
      </c>
    </row>
    <row r="15" spans="1:12">
      <c r="A15" s="487"/>
      <c r="B15" s="487"/>
      <c r="C15" s="487"/>
      <c r="D15" s="487"/>
      <c r="E15" s="487"/>
      <c r="F15" s="487"/>
      <c r="G15" s="487"/>
      <c r="H15" s="487"/>
      <c r="I15" s="487"/>
      <c r="J15" s="487"/>
      <c r="K15" s="487"/>
      <c r="L15" s="487"/>
    </row>
    <row r="16" spans="1:12" ht="48.75" customHeight="1">
      <c r="A16" s="354" t="s">
        <v>207</v>
      </c>
      <c r="B16" s="479" t="s">
        <v>208</v>
      </c>
      <c r="C16" s="479"/>
      <c r="D16" s="479"/>
      <c r="E16" s="479"/>
      <c r="F16" s="479"/>
      <c r="G16" s="479"/>
      <c r="H16" s="479"/>
      <c r="I16" s="479"/>
      <c r="J16" s="479"/>
      <c r="K16" s="479"/>
      <c r="L16" s="354" t="s">
        <v>193</v>
      </c>
    </row>
    <row r="17" spans="1:12">
      <c r="A17" s="244" t="s">
        <v>194</v>
      </c>
      <c r="B17" s="488" t="s">
        <v>195</v>
      </c>
      <c r="C17" s="488"/>
      <c r="D17" s="488"/>
      <c r="E17" s="488"/>
      <c r="F17" s="488"/>
      <c r="G17" s="488"/>
      <c r="H17" s="488"/>
      <c r="I17" s="249" t="s">
        <v>196</v>
      </c>
      <c r="J17" s="250" t="s">
        <v>197</v>
      </c>
      <c r="K17" s="250" t="s">
        <v>198</v>
      </c>
      <c r="L17" s="245" t="s">
        <v>199</v>
      </c>
    </row>
    <row r="18" spans="1:12" ht="38.25" customHeight="1">
      <c r="A18" s="246" t="s">
        <v>209</v>
      </c>
      <c r="B18" s="483" t="s">
        <v>210</v>
      </c>
      <c r="C18" s="483"/>
      <c r="D18" s="483"/>
      <c r="E18" s="483"/>
      <c r="F18" s="483"/>
      <c r="G18" s="483"/>
      <c r="H18" s="483"/>
      <c r="I18" s="247" t="s">
        <v>201</v>
      </c>
      <c r="J18" s="248">
        <v>0.57299999999999995</v>
      </c>
      <c r="K18" s="339">
        <v>191.43</v>
      </c>
      <c r="L18" s="341">
        <f>J18*K18</f>
        <v>109.68938999999999</v>
      </c>
    </row>
    <row r="19" spans="1:12">
      <c r="A19" s="246" t="s">
        <v>202</v>
      </c>
      <c r="B19" s="484" t="s">
        <v>203</v>
      </c>
      <c r="C19" s="484"/>
      <c r="D19" s="484"/>
      <c r="E19" s="484"/>
      <c r="F19" s="484"/>
      <c r="G19" s="484"/>
      <c r="H19" s="484"/>
      <c r="I19" s="247" t="s">
        <v>204</v>
      </c>
      <c r="J19" s="248">
        <v>0.99</v>
      </c>
      <c r="K19" s="341">
        <v>22.87</v>
      </c>
      <c r="L19" s="341">
        <f>J19*K19</f>
        <v>22.641300000000001</v>
      </c>
    </row>
    <row r="20" spans="1:12" ht="24" customHeight="1">
      <c r="A20" s="246" t="s">
        <v>211</v>
      </c>
      <c r="B20" s="485" t="s">
        <v>206</v>
      </c>
      <c r="C20" s="485"/>
      <c r="D20" s="485"/>
      <c r="E20" s="485"/>
      <c r="F20" s="485"/>
      <c r="G20" s="485"/>
      <c r="H20" s="485"/>
      <c r="I20" s="247" t="s">
        <v>204</v>
      </c>
      <c r="J20" s="248">
        <v>0.99</v>
      </c>
      <c r="K20" s="334">
        <v>12.28</v>
      </c>
      <c r="L20" s="341">
        <f>J20*K20</f>
        <v>12.1572</v>
      </c>
    </row>
    <row r="21" spans="1:12">
      <c r="A21" s="486" t="s">
        <v>13</v>
      </c>
      <c r="B21" s="486"/>
      <c r="C21" s="486"/>
      <c r="D21" s="486"/>
      <c r="E21" s="486"/>
      <c r="F21" s="486"/>
      <c r="G21" s="486"/>
      <c r="H21" s="486"/>
      <c r="I21" s="486"/>
      <c r="J21" s="486"/>
      <c r="K21" s="486"/>
      <c r="L21" s="355">
        <f>SUM(L18:L20)</f>
        <v>144.48788999999999</v>
      </c>
    </row>
    <row r="22" spans="1:12">
      <c r="A22" s="487"/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487"/>
    </row>
    <row r="23" spans="1:12" ht="48.75" customHeight="1">
      <c r="A23" s="354" t="s">
        <v>370</v>
      </c>
      <c r="B23" s="479" t="s">
        <v>369</v>
      </c>
      <c r="C23" s="479"/>
      <c r="D23" s="479"/>
      <c r="E23" s="479"/>
      <c r="F23" s="479"/>
      <c r="G23" s="479"/>
      <c r="H23" s="479"/>
      <c r="I23" s="479"/>
      <c r="J23" s="479"/>
      <c r="K23" s="479"/>
      <c r="L23" s="354" t="s">
        <v>193</v>
      </c>
    </row>
    <row r="24" spans="1:12">
      <c r="A24" s="244" t="s">
        <v>194</v>
      </c>
      <c r="B24" s="488" t="s">
        <v>195</v>
      </c>
      <c r="C24" s="488"/>
      <c r="D24" s="488"/>
      <c r="E24" s="488"/>
      <c r="F24" s="488"/>
      <c r="G24" s="488"/>
      <c r="H24" s="488"/>
      <c r="I24" s="249" t="s">
        <v>196</v>
      </c>
      <c r="J24" s="250" t="s">
        <v>197</v>
      </c>
      <c r="K24" s="250" t="s">
        <v>198</v>
      </c>
      <c r="L24" s="245" t="s">
        <v>199</v>
      </c>
    </row>
    <row r="25" spans="1:12" ht="24">
      <c r="A25" s="246" t="s">
        <v>211</v>
      </c>
      <c r="B25" s="485" t="s">
        <v>206</v>
      </c>
      <c r="C25" s="485"/>
      <c r="D25" s="485"/>
      <c r="E25" s="485"/>
      <c r="F25" s="485"/>
      <c r="G25" s="485"/>
      <c r="H25" s="485"/>
      <c r="I25" s="247" t="s">
        <v>204</v>
      </c>
      <c r="J25" s="248">
        <v>0.99</v>
      </c>
      <c r="K25" s="339">
        <v>12.28</v>
      </c>
      <c r="L25" s="341">
        <f>J25*K25</f>
        <v>12.1572</v>
      </c>
    </row>
    <row r="26" spans="1:12">
      <c r="A26" s="486" t="s">
        <v>13</v>
      </c>
      <c r="B26" s="486"/>
      <c r="C26" s="486"/>
      <c r="D26" s="486"/>
      <c r="E26" s="486"/>
      <c r="F26" s="486"/>
      <c r="G26" s="486"/>
      <c r="H26" s="486"/>
      <c r="I26" s="486"/>
      <c r="J26" s="486"/>
      <c r="K26" s="486"/>
      <c r="L26" s="355">
        <f>SUM(L25:L25)</f>
        <v>12.1572</v>
      </c>
    </row>
    <row r="27" spans="1:12">
      <c r="A27" s="487"/>
      <c r="B27" s="487"/>
      <c r="C27" s="487"/>
      <c r="D27" s="487"/>
      <c r="E27" s="487"/>
      <c r="F27" s="487"/>
      <c r="G27" s="487"/>
      <c r="H27" s="487"/>
      <c r="I27" s="487"/>
      <c r="J27" s="487"/>
      <c r="K27" s="487"/>
      <c r="L27" s="487"/>
    </row>
    <row r="28" spans="1:12" ht="48.75" customHeight="1">
      <c r="A28" s="354" t="s">
        <v>212</v>
      </c>
      <c r="B28" s="479" t="s">
        <v>213</v>
      </c>
      <c r="C28" s="479"/>
      <c r="D28" s="479"/>
      <c r="E28" s="479"/>
      <c r="F28" s="479"/>
      <c r="G28" s="479"/>
      <c r="H28" s="479"/>
      <c r="I28" s="479"/>
      <c r="J28" s="479"/>
      <c r="K28" s="479"/>
      <c r="L28" s="354" t="s">
        <v>193</v>
      </c>
    </row>
    <row r="29" spans="1:12">
      <c r="A29" s="251" t="s">
        <v>194</v>
      </c>
      <c r="B29" s="489" t="s">
        <v>195</v>
      </c>
      <c r="C29" s="489"/>
      <c r="D29" s="489"/>
      <c r="E29" s="489"/>
      <c r="F29" s="489"/>
      <c r="G29" s="489"/>
      <c r="H29" s="489"/>
      <c r="I29" s="252" t="s">
        <v>196</v>
      </c>
      <c r="J29" s="252" t="s">
        <v>197</v>
      </c>
      <c r="K29" s="252" t="s">
        <v>198</v>
      </c>
      <c r="L29" s="252" t="s">
        <v>199</v>
      </c>
    </row>
    <row r="30" spans="1:12" ht="24">
      <c r="A30" s="253" t="s">
        <v>214</v>
      </c>
      <c r="B30" s="490" t="s">
        <v>206</v>
      </c>
      <c r="C30" s="490"/>
      <c r="D30" s="490"/>
      <c r="E30" s="490"/>
      <c r="F30" s="490"/>
      <c r="G30" s="490"/>
      <c r="H30" s="490"/>
      <c r="I30" s="254" t="s">
        <v>204</v>
      </c>
      <c r="J30" s="255">
        <v>5</v>
      </c>
      <c r="K30" s="339">
        <v>12.28</v>
      </c>
      <c r="L30" s="341">
        <f>ROUND(J30*K30,2)</f>
        <v>61.4</v>
      </c>
    </row>
    <row r="31" spans="1:12">
      <c r="A31" s="486" t="s">
        <v>13</v>
      </c>
      <c r="B31" s="486"/>
      <c r="C31" s="486"/>
      <c r="D31" s="486"/>
      <c r="E31" s="486"/>
      <c r="F31" s="486"/>
      <c r="G31" s="486"/>
      <c r="H31" s="486"/>
      <c r="I31" s="486"/>
      <c r="J31" s="486"/>
      <c r="K31" s="486"/>
      <c r="L31" s="355">
        <f>SUM(L30:L30)</f>
        <v>61.4</v>
      </c>
    </row>
    <row r="32" spans="1:12">
      <c r="A32" s="487"/>
      <c r="B32" s="487"/>
      <c r="C32" s="487"/>
      <c r="D32" s="487"/>
      <c r="E32" s="487"/>
      <c r="F32" s="487"/>
      <c r="G32" s="487"/>
      <c r="H32" s="487"/>
      <c r="I32" s="487"/>
      <c r="J32" s="487"/>
      <c r="K32" s="487"/>
      <c r="L32" s="487"/>
    </row>
    <row r="33" spans="1:12" ht="48.75" customHeight="1">
      <c r="A33" s="354" t="s">
        <v>215</v>
      </c>
      <c r="B33" s="479" t="s">
        <v>216</v>
      </c>
      <c r="C33" s="479"/>
      <c r="D33" s="479"/>
      <c r="E33" s="479"/>
      <c r="F33" s="479"/>
      <c r="G33" s="479"/>
      <c r="H33" s="479"/>
      <c r="I33" s="479"/>
      <c r="J33" s="479"/>
      <c r="K33" s="479"/>
      <c r="L33" s="354" t="s">
        <v>193</v>
      </c>
    </row>
    <row r="34" spans="1:12">
      <c r="A34" s="244" t="s">
        <v>194</v>
      </c>
      <c r="B34" s="480" t="s">
        <v>195</v>
      </c>
      <c r="C34" s="480"/>
      <c r="D34" s="480"/>
      <c r="E34" s="480"/>
      <c r="F34" s="480"/>
      <c r="G34" s="480"/>
      <c r="H34" s="480"/>
      <c r="I34" s="244" t="s">
        <v>196</v>
      </c>
      <c r="J34" s="245" t="s">
        <v>197</v>
      </c>
      <c r="K34" s="245" t="s">
        <v>198</v>
      </c>
      <c r="L34" s="245" t="s">
        <v>199</v>
      </c>
    </row>
    <row r="35" spans="1:12" ht="24" customHeight="1">
      <c r="A35" s="246" t="s">
        <v>217</v>
      </c>
      <c r="B35" s="485" t="s">
        <v>218</v>
      </c>
      <c r="C35" s="485"/>
      <c r="D35" s="485"/>
      <c r="E35" s="485"/>
      <c r="F35" s="485"/>
      <c r="G35" s="485"/>
      <c r="H35" s="485"/>
      <c r="I35" s="247" t="s">
        <v>193</v>
      </c>
      <c r="J35" s="248">
        <v>0.64319999999999999</v>
      </c>
      <c r="K35" s="340">
        <v>130.68</v>
      </c>
      <c r="L35" s="341">
        <f>J35*K35</f>
        <v>84.053376</v>
      </c>
    </row>
    <row r="36" spans="1:12" ht="55.5" customHeight="1">
      <c r="A36" s="246" t="s">
        <v>219</v>
      </c>
      <c r="B36" s="485" t="s">
        <v>220</v>
      </c>
      <c r="C36" s="485"/>
      <c r="D36" s="485"/>
      <c r="E36" s="485"/>
      <c r="F36" s="485"/>
      <c r="G36" s="485"/>
      <c r="H36" s="485"/>
      <c r="I36" s="247" t="s">
        <v>221</v>
      </c>
      <c r="J36" s="248">
        <v>280</v>
      </c>
      <c r="K36" s="341">
        <v>0.7</v>
      </c>
      <c r="L36" s="341">
        <f>J36*K36</f>
        <v>196</v>
      </c>
    </row>
    <row r="37" spans="1:12" ht="24" customHeight="1">
      <c r="A37" s="246" t="s">
        <v>222</v>
      </c>
      <c r="B37" s="485" t="s">
        <v>223</v>
      </c>
      <c r="C37" s="485"/>
      <c r="D37" s="485"/>
      <c r="E37" s="485"/>
      <c r="F37" s="485"/>
      <c r="G37" s="485"/>
      <c r="H37" s="485"/>
      <c r="I37" s="247" t="s">
        <v>193</v>
      </c>
      <c r="J37" s="248">
        <v>0.86099999999999999</v>
      </c>
      <c r="K37" s="340">
        <v>89.47</v>
      </c>
      <c r="L37" s="341">
        <f>J37*K37</f>
        <v>77.033670000000001</v>
      </c>
    </row>
    <row r="38" spans="1:12" ht="24" customHeight="1">
      <c r="A38" s="246" t="s">
        <v>224</v>
      </c>
      <c r="B38" s="485" t="s">
        <v>225</v>
      </c>
      <c r="C38" s="485"/>
      <c r="D38" s="485"/>
      <c r="E38" s="485"/>
      <c r="F38" s="485"/>
      <c r="G38" s="485"/>
      <c r="H38" s="485"/>
      <c r="I38" s="247" t="s">
        <v>204</v>
      </c>
      <c r="J38" s="248">
        <v>2.2000000000000002</v>
      </c>
      <c r="K38" s="340">
        <v>16.309999999999999</v>
      </c>
      <c r="L38" s="341">
        <f>J38*K38</f>
        <v>35.881999999999998</v>
      </c>
    </row>
    <row r="39" spans="1:12" ht="24" customHeight="1">
      <c r="A39" s="246" t="s">
        <v>205</v>
      </c>
      <c r="B39" s="485" t="s">
        <v>206</v>
      </c>
      <c r="C39" s="485"/>
      <c r="D39" s="485"/>
      <c r="E39" s="485"/>
      <c r="F39" s="485"/>
      <c r="G39" s="485"/>
      <c r="H39" s="485"/>
      <c r="I39" s="247" t="s">
        <v>204</v>
      </c>
      <c r="J39" s="248">
        <v>6</v>
      </c>
      <c r="K39" s="334">
        <v>12.28</v>
      </c>
      <c r="L39" s="341">
        <f>J39*K39</f>
        <v>73.679999999999993</v>
      </c>
    </row>
    <row r="40" spans="1:12">
      <c r="A40" s="486" t="s">
        <v>13</v>
      </c>
      <c r="B40" s="486"/>
      <c r="C40" s="486"/>
      <c r="D40" s="486"/>
      <c r="E40" s="486"/>
      <c r="F40" s="486"/>
      <c r="G40" s="486"/>
      <c r="H40" s="486"/>
      <c r="I40" s="486"/>
      <c r="J40" s="486"/>
      <c r="K40" s="486"/>
      <c r="L40" s="355">
        <f>SUM(L35:L39)</f>
        <v>466.649046</v>
      </c>
    </row>
    <row r="41" spans="1:12">
      <c r="A41" s="487"/>
      <c r="B41" s="487"/>
      <c r="C41" s="487"/>
      <c r="D41" s="487"/>
      <c r="E41" s="487"/>
      <c r="F41" s="487"/>
      <c r="G41" s="487"/>
      <c r="H41" s="487"/>
      <c r="I41" s="487"/>
      <c r="J41" s="487"/>
      <c r="K41" s="487"/>
      <c r="L41" s="487"/>
    </row>
    <row r="42" spans="1:12" ht="48.75" customHeight="1">
      <c r="A42" s="354" t="s">
        <v>226</v>
      </c>
      <c r="B42" s="479" t="s">
        <v>227</v>
      </c>
      <c r="C42" s="479"/>
      <c r="D42" s="479"/>
      <c r="E42" s="479"/>
      <c r="F42" s="479"/>
      <c r="G42" s="479"/>
      <c r="H42" s="479"/>
      <c r="I42" s="479"/>
      <c r="J42" s="479"/>
      <c r="K42" s="479"/>
      <c r="L42" s="354" t="s">
        <v>193</v>
      </c>
    </row>
    <row r="43" spans="1:12">
      <c r="A43" s="244" t="s">
        <v>194</v>
      </c>
      <c r="B43" s="480" t="s">
        <v>195</v>
      </c>
      <c r="C43" s="480"/>
      <c r="D43" s="480"/>
      <c r="E43" s="480"/>
      <c r="F43" s="480"/>
      <c r="G43" s="480"/>
      <c r="H43" s="480"/>
      <c r="I43" s="244" t="s">
        <v>196</v>
      </c>
      <c r="J43" s="245" t="s">
        <v>197</v>
      </c>
      <c r="K43" s="245" t="s">
        <v>198</v>
      </c>
      <c r="L43" s="245" t="s">
        <v>199</v>
      </c>
    </row>
    <row r="44" spans="1:12" ht="24" customHeight="1">
      <c r="A44" s="246" t="s">
        <v>228</v>
      </c>
      <c r="B44" s="485" t="s">
        <v>229</v>
      </c>
      <c r="C44" s="485"/>
      <c r="D44" s="485"/>
      <c r="E44" s="485"/>
      <c r="F44" s="485"/>
      <c r="G44" s="485"/>
      <c r="H44" s="485"/>
      <c r="I44" s="247" t="s">
        <v>221</v>
      </c>
      <c r="J44" s="248">
        <v>80.5</v>
      </c>
      <c r="K44" s="340">
        <v>9.86</v>
      </c>
      <c r="L44" s="341">
        <f t="shared" ref="L44:L57" si="0">J44*K44</f>
        <v>793.7299999999999</v>
      </c>
    </row>
    <row r="45" spans="1:12" ht="55.5" customHeight="1">
      <c r="A45" s="246" t="s">
        <v>230</v>
      </c>
      <c r="B45" s="485" t="s">
        <v>231</v>
      </c>
      <c r="C45" s="485"/>
      <c r="D45" s="485"/>
      <c r="E45" s="485"/>
      <c r="F45" s="485"/>
      <c r="G45" s="485"/>
      <c r="H45" s="485"/>
      <c r="I45" s="247" t="s">
        <v>221</v>
      </c>
      <c r="J45" s="248">
        <v>1.4</v>
      </c>
      <c r="K45" s="340">
        <v>27</v>
      </c>
      <c r="L45" s="341">
        <f t="shared" si="0"/>
        <v>37.799999999999997</v>
      </c>
    </row>
    <row r="46" spans="1:12" ht="24" customHeight="1">
      <c r="A46" s="246" t="s">
        <v>217</v>
      </c>
      <c r="B46" s="485" t="s">
        <v>218</v>
      </c>
      <c r="C46" s="485"/>
      <c r="D46" s="485"/>
      <c r="E46" s="485"/>
      <c r="F46" s="485"/>
      <c r="G46" s="485"/>
      <c r="H46" s="485"/>
      <c r="I46" s="247" t="s">
        <v>193</v>
      </c>
      <c r="J46" s="248">
        <v>0.64200000000000002</v>
      </c>
      <c r="K46" s="340">
        <v>130.68</v>
      </c>
      <c r="L46" s="341">
        <f t="shared" si="0"/>
        <v>83.896560000000008</v>
      </c>
    </row>
    <row r="47" spans="1:12" ht="24" customHeight="1">
      <c r="A47" s="246" t="s">
        <v>232</v>
      </c>
      <c r="B47" s="485" t="s">
        <v>233</v>
      </c>
      <c r="C47" s="485"/>
      <c r="D47" s="485"/>
      <c r="E47" s="485"/>
      <c r="F47" s="485"/>
      <c r="G47" s="485"/>
      <c r="H47" s="485"/>
      <c r="I47" s="247" t="s">
        <v>204</v>
      </c>
      <c r="J47" s="248">
        <v>6.3</v>
      </c>
      <c r="K47" s="340">
        <v>16.309999999999999</v>
      </c>
      <c r="L47" s="341">
        <f t="shared" si="0"/>
        <v>102.75299999999999</v>
      </c>
    </row>
    <row r="48" spans="1:12" ht="24" customHeight="1">
      <c r="A48" s="246" t="s">
        <v>234</v>
      </c>
      <c r="B48" s="485" t="s">
        <v>235</v>
      </c>
      <c r="C48" s="485"/>
      <c r="D48" s="485"/>
      <c r="E48" s="485"/>
      <c r="F48" s="485"/>
      <c r="G48" s="485"/>
      <c r="H48" s="485"/>
      <c r="I48" s="247" t="s">
        <v>204</v>
      </c>
      <c r="J48" s="248">
        <v>19.04</v>
      </c>
      <c r="K48" s="341">
        <v>18.850000000000001</v>
      </c>
      <c r="L48" s="341">
        <f t="shared" si="0"/>
        <v>358.904</v>
      </c>
    </row>
    <row r="49" spans="1:12" ht="24" customHeight="1">
      <c r="A49" s="246" t="s">
        <v>219</v>
      </c>
      <c r="B49" s="485" t="s">
        <v>220</v>
      </c>
      <c r="C49" s="485"/>
      <c r="D49" s="485"/>
      <c r="E49" s="485"/>
      <c r="F49" s="485"/>
      <c r="G49" s="485"/>
      <c r="H49" s="485"/>
      <c r="I49" s="247" t="s">
        <v>221</v>
      </c>
      <c r="J49" s="248">
        <v>324</v>
      </c>
      <c r="K49" s="341">
        <v>0.7</v>
      </c>
      <c r="L49" s="341">
        <f t="shared" si="0"/>
        <v>226.79999999999998</v>
      </c>
    </row>
    <row r="50" spans="1:12" ht="28.5" customHeight="1">
      <c r="A50" s="246" t="s">
        <v>236</v>
      </c>
      <c r="B50" s="485" t="s">
        <v>356</v>
      </c>
      <c r="C50" s="485"/>
      <c r="D50" s="485"/>
      <c r="E50" s="485"/>
      <c r="F50" s="485"/>
      <c r="G50" s="485"/>
      <c r="H50" s="485"/>
      <c r="I50" s="247" t="s">
        <v>237</v>
      </c>
      <c r="J50" s="248">
        <v>33.6</v>
      </c>
      <c r="K50" s="341">
        <v>11.14</v>
      </c>
      <c r="L50" s="341">
        <f t="shared" si="0"/>
        <v>374.30400000000003</v>
      </c>
    </row>
    <row r="51" spans="1:12" ht="24" customHeight="1">
      <c r="A51" s="246" t="s">
        <v>358</v>
      </c>
      <c r="B51" s="485" t="s">
        <v>357</v>
      </c>
      <c r="C51" s="485"/>
      <c r="D51" s="485"/>
      <c r="E51" s="485"/>
      <c r="F51" s="485"/>
      <c r="G51" s="485"/>
      <c r="H51" s="485"/>
      <c r="I51" s="247" t="s">
        <v>237</v>
      </c>
      <c r="J51" s="248">
        <v>20.83</v>
      </c>
      <c r="K51" s="340">
        <v>5.0999999999999996</v>
      </c>
      <c r="L51" s="341">
        <f>J51*K51</f>
        <v>106.23299999999999</v>
      </c>
    </row>
    <row r="52" spans="1:12" ht="24" customHeight="1">
      <c r="A52" s="246" t="s">
        <v>222</v>
      </c>
      <c r="B52" s="485" t="s">
        <v>223</v>
      </c>
      <c r="C52" s="485"/>
      <c r="D52" s="485"/>
      <c r="E52" s="485"/>
      <c r="F52" s="485"/>
      <c r="G52" s="485"/>
      <c r="H52" s="485"/>
      <c r="I52" s="247" t="s">
        <v>193</v>
      </c>
      <c r="J52" s="248">
        <v>0.878</v>
      </c>
      <c r="K52" s="340">
        <v>89.47</v>
      </c>
      <c r="L52" s="341">
        <f t="shared" si="0"/>
        <v>78.554659999999998</v>
      </c>
    </row>
    <row r="53" spans="1:12" ht="24" customHeight="1">
      <c r="A53" s="246" t="s">
        <v>224</v>
      </c>
      <c r="B53" s="485" t="s">
        <v>225</v>
      </c>
      <c r="C53" s="485"/>
      <c r="D53" s="485"/>
      <c r="E53" s="485"/>
      <c r="F53" s="485"/>
      <c r="G53" s="485"/>
      <c r="H53" s="485"/>
      <c r="I53" s="247" t="s">
        <v>204</v>
      </c>
      <c r="J53" s="248">
        <v>6</v>
      </c>
      <c r="K53" s="340">
        <v>16.309999999999999</v>
      </c>
      <c r="L53" s="341">
        <f t="shared" si="0"/>
        <v>97.859999999999985</v>
      </c>
    </row>
    <row r="54" spans="1:12" ht="24" customHeight="1">
      <c r="A54" s="246" t="s">
        <v>238</v>
      </c>
      <c r="B54" s="485" t="s">
        <v>239</v>
      </c>
      <c r="C54" s="485"/>
      <c r="D54" s="485"/>
      <c r="E54" s="485"/>
      <c r="F54" s="485"/>
      <c r="G54" s="485"/>
      <c r="H54" s="485"/>
      <c r="I54" s="247" t="s">
        <v>221</v>
      </c>
      <c r="J54" s="248">
        <v>2.8</v>
      </c>
      <c r="K54" s="340">
        <v>22</v>
      </c>
      <c r="L54" s="341">
        <f t="shared" si="0"/>
        <v>61.599999999999994</v>
      </c>
    </row>
    <row r="55" spans="1:12" ht="24" customHeight="1">
      <c r="A55" s="246" t="s">
        <v>205</v>
      </c>
      <c r="B55" s="485" t="s">
        <v>206</v>
      </c>
      <c r="C55" s="485"/>
      <c r="D55" s="485"/>
      <c r="E55" s="485"/>
      <c r="F55" s="485"/>
      <c r="G55" s="485"/>
      <c r="H55" s="485"/>
      <c r="I55" s="247" t="s">
        <v>204</v>
      </c>
      <c r="J55" s="248">
        <v>40.64</v>
      </c>
      <c r="K55" s="334">
        <v>12.28</v>
      </c>
      <c r="L55" s="341">
        <f t="shared" si="0"/>
        <v>499.05919999999998</v>
      </c>
    </row>
    <row r="56" spans="1:12" ht="24" customHeight="1">
      <c r="A56" s="246" t="s">
        <v>240</v>
      </c>
      <c r="B56" s="485" t="s">
        <v>241</v>
      </c>
      <c r="C56" s="485"/>
      <c r="D56" s="485"/>
      <c r="E56" s="485"/>
      <c r="F56" s="485"/>
      <c r="G56" s="485"/>
      <c r="H56" s="485"/>
      <c r="I56" s="247" t="s">
        <v>204</v>
      </c>
      <c r="J56" s="248">
        <v>6.3</v>
      </c>
      <c r="K56" s="341">
        <v>12.26</v>
      </c>
      <c r="L56" s="341">
        <f t="shared" si="0"/>
        <v>77.238</v>
      </c>
    </row>
    <row r="57" spans="1:12" ht="24" customHeight="1">
      <c r="A57" s="246" t="s">
        <v>242</v>
      </c>
      <c r="B57" s="485" t="s">
        <v>243</v>
      </c>
      <c r="C57" s="485"/>
      <c r="D57" s="485"/>
      <c r="E57" s="485"/>
      <c r="F57" s="485"/>
      <c r="G57" s="485"/>
      <c r="H57" s="485"/>
      <c r="I57" s="247" t="s">
        <v>237</v>
      </c>
      <c r="J57" s="248">
        <v>33.94</v>
      </c>
      <c r="K57" s="340">
        <v>16.670000000000002</v>
      </c>
      <c r="L57" s="341">
        <f t="shared" si="0"/>
        <v>565.77980000000002</v>
      </c>
    </row>
    <row r="58" spans="1:12">
      <c r="A58" s="486" t="s">
        <v>13</v>
      </c>
      <c r="B58" s="486"/>
      <c r="C58" s="486"/>
      <c r="D58" s="486"/>
      <c r="E58" s="486"/>
      <c r="F58" s="486"/>
      <c r="G58" s="486"/>
      <c r="H58" s="486"/>
      <c r="I58" s="486"/>
      <c r="J58" s="486"/>
      <c r="K58" s="486"/>
      <c r="L58" s="355">
        <f>SUM(L44:L57)</f>
        <v>3464.5122199999996</v>
      </c>
    </row>
    <row r="59" spans="1:12">
      <c r="A59" s="487"/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</row>
    <row r="60" spans="1:12" ht="48.75" customHeight="1">
      <c r="A60" s="354" t="s">
        <v>244</v>
      </c>
      <c r="B60" s="479" t="s">
        <v>245</v>
      </c>
      <c r="C60" s="479"/>
      <c r="D60" s="479"/>
      <c r="E60" s="479"/>
      <c r="F60" s="479"/>
      <c r="G60" s="479"/>
      <c r="H60" s="479"/>
      <c r="I60" s="479"/>
      <c r="J60" s="479"/>
      <c r="K60" s="479"/>
      <c r="L60" s="354" t="s">
        <v>246</v>
      </c>
    </row>
    <row r="61" spans="1:12">
      <c r="A61" s="244" t="s">
        <v>194</v>
      </c>
      <c r="B61" s="480" t="s">
        <v>195</v>
      </c>
      <c r="C61" s="480"/>
      <c r="D61" s="480"/>
      <c r="E61" s="480"/>
      <c r="F61" s="480"/>
      <c r="G61" s="480"/>
      <c r="H61" s="480"/>
      <c r="I61" s="244" t="s">
        <v>196</v>
      </c>
      <c r="J61" s="245" t="s">
        <v>197</v>
      </c>
      <c r="K61" s="245" t="s">
        <v>198</v>
      </c>
      <c r="L61" s="245" t="s">
        <v>199</v>
      </c>
    </row>
    <row r="62" spans="1:12" ht="24" customHeight="1">
      <c r="A62" s="246" t="s">
        <v>219</v>
      </c>
      <c r="B62" s="485" t="s">
        <v>220</v>
      </c>
      <c r="C62" s="485"/>
      <c r="D62" s="485"/>
      <c r="E62" s="485"/>
      <c r="F62" s="485"/>
      <c r="G62" s="485"/>
      <c r="H62" s="485"/>
      <c r="I62" s="247" t="s">
        <v>221</v>
      </c>
      <c r="J62" s="248">
        <v>20.5</v>
      </c>
      <c r="K62" s="341">
        <v>0.7</v>
      </c>
      <c r="L62" s="341">
        <f t="shared" ref="L62:L68" si="1">J62*K62</f>
        <v>14.35</v>
      </c>
    </row>
    <row r="63" spans="1:12" ht="55.5" customHeight="1">
      <c r="A63" s="246" t="s">
        <v>217</v>
      </c>
      <c r="B63" s="485" t="s">
        <v>218</v>
      </c>
      <c r="C63" s="485"/>
      <c r="D63" s="485"/>
      <c r="E63" s="485"/>
      <c r="F63" s="485"/>
      <c r="G63" s="485"/>
      <c r="H63" s="485"/>
      <c r="I63" s="247" t="s">
        <v>193</v>
      </c>
      <c r="J63" s="248">
        <v>0.05</v>
      </c>
      <c r="K63" s="340">
        <v>130.68</v>
      </c>
      <c r="L63" s="341">
        <f t="shared" si="1"/>
        <v>6.5340000000000007</v>
      </c>
    </row>
    <row r="64" spans="1:12" ht="55.5" customHeight="1">
      <c r="A64" s="253" t="s">
        <v>247</v>
      </c>
      <c r="B64" s="491" t="s">
        <v>248</v>
      </c>
      <c r="C64" s="491"/>
      <c r="D64" s="491"/>
      <c r="E64" s="491"/>
      <c r="F64" s="491"/>
      <c r="G64" s="491"/>
      <c r="H64" s="491"/>
      <c r="I64" s="257" t="s">
        <v>237</v>
      </c>
      <c r="J64" s="255">
        <v>0.2</v>
      </c>
      <c r="K64" s="334">
        <v>6.48</v>
      </c>
      <c r="L64" s="341">
        <f t="shared" si="1"/>
        <v>1.2960000000000003</v>
      </c>
    </row>
    <row r="65" spans="1:12" ht="24">
      <c r="A65" s="253" t="s">
        <v>249</v>
      </c>
      <c r="B65" s="490" t="s">
        <v>250</v>
      </c>
      <c r="C65" s="490"/>
      <c r="D65" s="490"/>
      <c r="E65" s="490"/>
      <c r="F65" s="490"/>
      <c r="G65" s="490"/>
      <c r="H65" s="490"/>
      <c r="I65" s="257" t="s">
        <v>246</v>
      </c>
      <c r="J65" s="255">
        <v>1.07</v>
      </c>
      <c r="K65" s="334">
        <v>34.619999999999997</v>
      </c>
      <c r="L65" s="341">
        <f t="shared" si="1"/>
        <v>37.043399999999998</v>
      </c>
    </row>
    <row r="66" spans="1:12" ht="24">
      <c r="A66" s="253" t="s">
        <v>251</v>
      </c>
      <c r="B66" s="490" t="s">
        <v>252</v>
      </c>
      <c r="C66" s="490"/>
      <c r="D66" s="490"/>
      <c r="E66" s="490"/>
      <c r="F66" s="490"/>
      <c r="G66" s="490"/>
      <c r="H66" s="490"/>
      <c r="I66" s="254" t="s">
        <v>253</v>
      </c>
      <c r="J66" s="255">
        <v>0.73</v>
      </c>
      <c r="K66" s="334">
        <v>11.38</v>
      </c>
      <c r="L66" s="341">
        <f t="shared" si="1"/>
        <v>8.3074000000000012</v>
      </c>
    </row>
    <row r="67" spans="1:12" ht="24">
      <c r="A67" s="258" t="s">
        <v>254</v>
      </c>
      <c r="B67" s="490" t="s">
        <v>225</v>
      </c>
      <c r="C67" s="490"/>
      <c r="D67" s="490"/>
      <c r="E67" s="490"/>
      <c r="F67" s="490"/>
      <c r="G67" s="490"/>
      <c r="H67" s="490"/>
      <c r="I67" s="254" t="s">
        <v>204</v>
      </c>
      <c r="J67" s="255">
        <v>0.3</v>
      </c>
      <c r="K67" s="340">
        <v>16.309999999999999</v>
      </c>
      <c r="L67" s="341">
        <f t="shared" si="1"/>
        <v>4.8929999999999998</v>
      </c>
    </row>
    <row r="68" spans="1:12" ht="24">
      <c r="A68" s="253" t="s">
        <v>214</v>
      </c>
      <c r="B68" s="490" t="s">
        <v>206</v>
      </c>
      <c r="C68" s="490"/>
      <c r="D68" s="490"/>
      <c r="E68" s="490"/>
      <c r="F68" s="490"/>
      <c r="G68" s="490"/>
      <c r="H68" s="490"/>
      <c r="I68" s="254" t="s">
        <v>204</v>
      </c>
      <c r="J68" s="255">
        <v>0.8</v>
      </c>
      <c r="K68" s="334">
        <v>12.28</v>
      </c>
      <c r="L68" s="341">
        <f t="shared" si="1"/>
        <v>9.8239999999999998</v>
      </c>
    </row>
    <row r="69" spans="1:12">
      <c r="A69" s="486" t="s">
        <v>13</v>
      </c>
      <c r="B69" s="486"/>
      <c r="C69" s="486"/>
      <c r="D69" s="486"/>
      <c r="E69" s="486"/>
      <c r="F69" s="486"/>
      <c r="G69" s="486"/>
      <c r="H69" s="486"/>
      <c r="I69" s="486"/>
      <c r="J69" s="486"/>
      <c r="K69" s="486"/>
      <c r="L69" s="355">
        <f>SUM(L62:L68)</f>
        <v>82.247799999999998</v>
      </c>
    </row>
    <row r="70" spans="1:12">
      <c r="A70" s="487"/>
      <c r="B70" s="487"/>
      <c r="C70" s="487"/>
      <c r="D70" s="487"/>
      <c r="E70" s="487"/>
      <c r="F70" s="487"/>
      <c r="G70" s="487"/>
      <c r="H70" s="487"/>
      <c r="I70" s="487"/>
      <c r="J70" s="487"/>
      <c r="K70" s="487"/>
      <c r="L70" s="487"/>
    </row>
    <row r="71" spans="1:12" ht="48.75" customHeight="1">
      <c r="A71" s="354" t="s">
        <v>255</v>
      </c>
      <c r="B71" s="479" t="s">
        <v>256</v>
      </c>
      <c r="C71" s="479"/>
      <c r="D71" s="479"/>
      <c r="E71" s="479"/>
      <c r="F71" s="479"/>
      <c r="G71" s="479"/>
      <c r="H71" s="479"/>
      <c r="I71" s="479"/>
      <c r="J71" s="479"/>
      <c r="K71" s="479"/>
      <c r="L71" s="354" t="s">
        <v>193</v>
      </c>
    </row>
    <row r="72" spans="1:12">
      <c r="A72" s="244" t="s">
        <v>194</v>
      </c>
      <c r="B72" s="480" t="s">
        <v>195</v>
      </c>
      <c r="C72" s="480"/>
      <c r="D72" s="480"/>
      <c r="E72" s="480"/>
      <c r="F72" s="480"/>
      <c r="G72" s="480"/>
      <c r="H72" s="480"/>
      <c r="I72" s="244" t="s">
        <v>196</v>
      </c>
      <c r="J72" s="245" t="s">
        <v>197</v>
      </c>
      <c r="K72" s="245" t="s">
        <v>198</v>
      </c>
      <c r="L72" s="245" t="s">
        <v>199</v>
      </c>
    </row>
    <row r="73" spans="1:12" ht="28.5" customHeight="1">
      <c r="A73" s="253" t="s">
        <v>254</v>
      </c>
      <c r="B73" s="490" t="s">
        <v>225</v>
      </c>
      <c r="C73" s="490"/>
      <c r="D73" s="490"/>
      <c r="E73" s="490"/>
      <c r="F73" s="490"/>
      <c r="G73" s="490"/>
      <c r="H73" s="490"/>
      <c r="I73" s="254" t="s">
        <v>204</v>
      </c>
      <c r="J73" s="259">
        <v>4.5</v>
      </c>
      <c r="K73" s="340">
        <v>16.309999999999999</v>
      </c>
      <c r="L73" s="341">
        <f>J73*K73</f>
        <v>73.394999999999996</v>
      </c>
    </row>
    <row r="74" spans="1:12" ht="30" customHeight="1">
      <c r="A74" s="253" t="s">
        <v>214</v>
      </c>
      <c r="B74" s="490" t="s">
        <v>206</v>
      </c>
      <c r="C74" s="490"/>
      <c r="D74" s="490"/>
      <c r="E74" s="490"/>
      <c r="F74" s="490"/>
      <c r="G74" s="490"/>
      <c r="H74" s="490"/>
      <c r="I74" s="254" t="s">
        <v>204</v>
      </c>
      <c r="J74" s="260">
        <v>6</v>
      </c>
      <c r="K74" s="339">
        <v>12.28</v>
      </c>
      <c r="L74" s="341">
        <f>J74*K74</f>
        <v>73.679999999999993</v>
      </c>
    </row>
    <row r="75" spans="1:12" ht="24" customHeight="1">
      <c r="A75" s="246" t="s">
        <v>222</v>
      </c>
      <c r="B75" s="485" t="s">
        <v>223</v>
      </c>
      <c r="C75" s="485"/>
      <c r="D75" s="485"/>
      <c r="E75" s="485"/>
      <c r="F75" s="485"/>
      <c r="G75" s="485"/>
      <c r="H75" s="485"/>
      <c r="I75" s="247" t="s">
        <v>193</v>
      </c>
      <c r="J75" s="248">
        <v>0.72</v>
      </c>
      <c r="K75" s="340">
        <v>89.47</v>
      </c>
      <c r="L75" s="256">
        <f>J75*K75</f>
        <v>64.418399999999991</v>
      </c>
    </row>
    <row r="76" spans="1:12">
      <c r="A76" s="486" t="s">
        <v>13</v>
      </c>
      <c r="B76" s="486"/>
      <c r="C76" s="486"/>
      <c r="D76" s="486"/>
      <c r="E76" s="486"/>
      <c r="F76" s="486"/>
      <c r="G76" s="486"/>
      <c r="H76" s="486"/>
      <c r="I76" s="486"/>
      <c r="J76" s="486"/>
      <c r="K76" s="486"/>
      <c r="L76" s="355">
        <f>SUM(L73:L75)</f>
        <v>211.49339999999998</v>
      </c>
    </row>
    <row r="77" spans="1:12">
      <c r="A77" s="487"/>
      <c r="B77" s="487"/>
      <c r="C77" s="487"/>
      <c r="D77" s="487"/>
      <c r="E77" s="487"/>
      <c r="F77" s="487"/>
      <c r="G77" s="487"/>
      <c r="H77" s="487"/>
      <c r="I77" s="487"/>
      <c r="J77" s="487"/>
      <c r="K77" s="487"/>
      <c r="L77" s="487"/>
    </row>
    <row r="78" spans="1:12" ht="32.25" customHeight="1">
      <c r="A78" s="243" t="s">
        <v>257</v>
      </c>
      <c r="B78" s="492" t="s">
        <v>258</v>
      </c>
      <c r="C78" s="492"/>
      <c r="D78" s="492"/>
      <c r="E78" s="492"/>
      <c r="F78" s="492"/>
      <c r="G78" s="492"/>
      <c r="H78" s="492"/>
      <c r="I78" s="492"/>
      <c r="J78" s="492"/>
      <c r="K78" s="492"/>
      <c r="L78" s="243" t="s">
        <v>193</v>
      </c>
    </row>
    <row r="79" spans="1:12">
      <c r="A79" s="251" t="s">
        <v>194</v>
      </c>
      <c r="B79" s="493" t="s">
        <v>195</v>
      </c>
      <c r="C79" s="493"/>
      <c r="D79" s="493"/>
      <c r="E79" s="493"/>
      <c r="F79" s="493"/>
      <c r="G79" s="493"/>
      <c r="H79" s="493"/>
      <c r="I79" s="251" t="s">
        <v>196</v>
      </c>
      <c r="J79" s="251" t="s">
        <v>197</v>
      </c>
      <c r="K79" s="251" t="s">
        <v>198</v>
      </c>
      <c r="L79" s="251" t="s">
        <v>199</v>
      </c>
    </row>
    <row r="80" spans="1:12" ht="24">
      <c r="A80" s="253" t="s">
        <v>214</v>
      </c>
      <c r="B80" s="490" t="s">
        <v>206</v>
      </c>
      <c r="C80" s="490"/>
      <c r="D80" s="490"/>
      <c r="E80" s="490"/>
      <c r="F80" s="490"/>
      <c r="G80" s="490"/>
      <c r="H80" s="490"/>
      <c r="I80" s="254" t="s">
        <v>204</v>
      </c>
      <c r="J80" s="255">
        <v>3.8</v>
      </c>
      <c r="K80" s="339">
        <v>12.28</v>
      </c>
      <c r="L80" s="341">
        <f>ROUND(J80*K80,2)</f>
        <v>46.66</v>
      </c>
    </row>
    <row r="81" spans="1:12">
      <c r="A81" s="486" t="s">
        <v>13</v>
      </c>
      <c r="B81" s="486"/>
      <c r="C81" s="486"/>
      <c r="D81" s="486"/>
      <c r="E81" s="486"/>
      <c r="F81" s="486"/>
      <c r="G81" s="486"/>
      <c r="H81" s="486"/>
      <c r="I81" s="486"/>
      <c r="J81" s="486"/>
      <c r="K81" s="486"/>
      <c r="L81" s="355">
        <f>SUM(L80:L80)</f>
        <v>46.66</v>
      </c>
    </row>
    <row r="82" spans="1:12">
      <c r="A82" s="487"/>
      <c r="B82" s="487"/>
      <c r="C82" s="487"/>
      <c r="D82" s="487"/>
      <c r="E82" s="487"/>
      <c r="F82" s="487"/>
      <c r="G82" s="487"/>
      <c r="H82" s="487"/>
      <c r="I82" s="487"/>
      <c r="J82" s="487"/>
      <c r="K82" s="487"/>
      <c r="L82" s="487"/>
    </row>
    <row r="83" spans="1:12" ht="48.75" customHeight="1">
      <c r="A83" s="354" t="s">
        <v>259</v>
      </c>
      <c r="B83" s="479" t="s">
        <v>260</v>
      </c>
      <c r="C83" s="479"/>
      <c r="D83" s="479"/>
      <c r="E83" s="479"/>
      <c r="F83" s="479"/>
      <c r="G83" s="479"/>
      <c r="H83" s="479"/>
      <c r="I83" s="479"/>
      <c r="J83" s="479"/>
      <c r="K83" s="479"/>
      <c r="L83" s="354" t="s">
        <v>193</v>
      </c>
    </row>
    <row r="84" spans="1:12">
      <c r="A84" s="251" t="s">
        <v>194</v>
      </c>
      <c r="B84" s="493" t="s">
        <v>195</v>
      </c>
      <c r="C84" s="493"/>
      <c r="D84" s="493"/>
      <c r="E84" s="493"/>
      <c r="F84" s="493"/>
      <c r="G84" s="493"/>
      <c r="H84" s="493"/>
      <c r="I84" s="251" t="s">
        <v>196</v>
      </c>
      <c r="J84" s="251" t="s">
        <v>197</v>
      </c>
      <c r="K84" s="251" t="s">
        <v>198</v>
      </c>
      <c r="L84" s="251" t="s">
        <v>199</v>
      </c>
    </row>
    <row r="85" spans="1:12" ht="24">
      <c r="A85" s="253" t="s">
        <v>254</v>
      </c>
      <c r="B85" s="490" t="s">
        <v>225</v>
      </c>
      <c r="C85" s="490"/>
      <c r="D85" s="490"/>
      <c r="E85" s="490"/>
      <c r="F85" s="490"/>
      <c r="G85" s="490"/>
      <c r="H85" s="490"/>
      <c r="I85" s="254" t="s">
        <v>204</v>
      </c>
      <c r="J85" s="259">
        <v>4.5</v>
      </c>
      <c r="K85" s="340">
        <v>16.309999999999999</v>
      </c>
      <c r="L85" s="341">
        <f>J85*K85</f>
        <v>73.394999999999996</v>
      </c>
    </row>
    <row r="86" spans="1:12" ht="30" customHeight="1">
      <c r="A86" s="253" t="s">
        <v>214</v>
      </c>
      <c r="B86" s="490" t="s">
        <v>206</v>
      </c>
      <c r="C86" s="490"/>
      <c r="D86" s="490"/>
      <c r="E86" s="490"/>
      <c r="F86" s="490"/>
      <c r="G86" s="490"/>
      <c r="H86" s="490"/>
      <c r="I86" s="254" t="s">
        <v>204</v>
      </c>
      <c r="J86" s="260">
        <v>6</v>
      </c>
      <c r="K86" s="339">
        <v>12.28</v>
      </c>
      <c r="L86" s="341">
        <f>J86*K86</f>
        <v>73.679999999999993</v>
      </c>
    </row>
    <row r="87" spans="1:12">
      <c r="A87" s="486" t="s">
        <v>13</v>
      </c>
      <c r="B87" s="486"/>
      <c r="C87" s="486"/>
      <c r="D87" s="486"/>
      <c r="E87" s="486"/>
      <c r="F87" s="486"/>
      <c r="G87" s="486"/>
      <c r="H87" s="486"/>
      <c r="I87" s="486"/>
      <c r="J87" s="486"/>
      <c r="K87" s="486"/>
      <c r="L87" s="355">
        <f>SUM(L85:L86)</f>
        <v>147.07499999999999</v>
      </c>
    </row>
    <row r="88" spans="1:12">
      <c r="A88" s="494"/>
      <c r="B88" s="494"/>
      <c r="C88" s="494"/>
      <c r="D88" s="494"/>
      <c r="E88" s="494"/>
      <c r="F88" s="494"/>
      <c r="G88" s="261"/>
      <c r="H88" s="261"/>
    </row>
    <row r="89" spans="1:12" ht="48.75" customHeight="1">
      <c r="A89" s="354" t="s">
        <v>261</v>
      </c>
      <c r="B89" s="479" t="s">
        <v>262</v>
      </c>
      <c r="C89" s="479"/>
      <c r="D89" s="479"/>
      <c r="E89" s="479"/>
      <c r="F89" s="479"/>
      <c r="G89" s="479"/>
      <c r="H89" s="479"/>
      <c r="I89" s="479"/>
      <c r="J89" s="479"/>
      <c r="K89" s="479"/>
      <c r="L89" s="354" t="s">
        <v>193</v>
      </c>
    </row>
    <row r="90" spans="1:12">
      <c r="A90" s="251" t="s">
        <v>194</v>
      </c>
      <c r="B90" s="493" t="s">
        <v>195</v>
      </c>
      <c r="C90" s="493"/>
      <c r="D90" s="493"/>
      <c r="E90" s="493"/>
      <c r="F90" s="493"/>
      <c r="G90" s="493"/>
      <c r="H90" s="493"/>
      <c r="I90" s="251" t="s">
        <v>196</v>
      </c>
      <c r="J90" s="251" t="s">
        <v>197</v>
      </c>
      <c r="K90" s="251" t="s">
        <v>198</v>
      </c>
      <c r="L90" s="251" t="s">
        <v>199</v>
      </c>
    </row>
    <row r="91" spans="1:12" ht="24" customHeight="1">
      <c r="A91" s="253" t="s">
        <v>263</v>
      </c>
      <c r="B91" s="495" t="s">
        <v>264</v>
      </c>
      <c r="C91" s="495"/>
      <c r="D91" s="495"/>
      <c r="E91" s="495"/>
      <c r="F91" s="495"/>
      <c r="G91" s="495"/>
      <c r="H91" s="495"/>
      <c r="I91" s="254" t="s">
        <v>193</v>
      </c>
      <c r="J91" s="260">
        <v>1.5</v>
      </c>
      <c r="K91" s="339">
        <v>83.65</v>
      </c>
      <c r="L91" s="341">
        <f>J91*K91</f>
        <v>125.47500000000001</v>
      </c>
    </row>
    <row r="92" spans="1:12" ht="24" customHeight="1">
      <c r="A92" s="246" t="s">
        <v>217</v>
      </c>
      <c r="B92" s="485" t="s">
        <v>218</v>
      </c>
      <c r="C92" s="485"/>
      <c r="D92" s="485"/>
      <c r="E92" s="485"/>
      <c r="F92" s="485"/>
      <c r="G92" s="485"/>
      <c r="H92" s="485"/>
      <c r="I92" s="247" t="s">
        <v>193</v>
      </c>
      <c r="J92" s="262">
        <v>0.53</v>
      </c>
      <c r="K92" s="340">
        <v>130.68</v>
      </c>
      <c r="L92" s="341">
        <f>J92*K92</f>
        <v>69.260400000000004</v>
      </c>
    </row>
    <row r="93" spans="1:12" ht="24" customHeight="1">
      <c r="A93" s="246" t="s">
        <v>219</v>
      </c>
      <c r="B93" s="485" t="s">
        <v>220</v>
      </c>
      <c r="C93" s="485"/>
      <c r="D93" s="485"/>
      <c r="E93" s="485"/>
      <c r="F93" s="485"/>
      <c r="G93" s="485"/>
      <c r="H93" s="485"/>
      <c r="I93" s="247" t="s">
        <v>221</v>
      </c>
      <c r="J93" s="262">
        <v>32.24</v>
      </c>
      <c r="K93" s="341">
        <v>0.7</v>
      </c>
      <c r="L93" s="341">
        <f>J93*K93</f>
        <v>22.568000000000001</v>
      </c>
    </row>
    <row r="94" spans="1:12" ht="24">
      <c r="A94" s="253" t="s">
        <v>254</v>
      </c>
      <c r="B94" s="490" t="s">
        <v>225</v>
      </c>
      <c r="C94" s="490"/>
      <c r="D94" s="490"/>
      <c r="E94" s="490"/>
      <c r="F94" s="490"/>
      <c r="G94" s="490"/>
      <c r="H94" s="490"/>
      <c r="I94" s="254" t="s">
        <v>204</v>
      </c>
      <c r="J94" s="259">
        <v>4.5</v>
      </c>
      <c r="K94" s="340">
        <v>16.309999999999999</v>
      </c>
      <c r="L94" s="341">
        <f>J94*K94</f>
        <v>73.394999999999996</v>
      </c>
    </row>
    <row r="95" spans="1:12" ht="24">
      <c r="A95" s="253" t="s">
        <v>214</v>
      </c>
      <c r="B95" s="490" t="s">
        <v>206</v>
      </c>
      <c r="C95" s="490"/>
      <c r="D95" s="490"/>
      <c r="E95" s="490"/>
      <c r="F95" s="490"/>
      <c r="G95" s="490"/>
      <c r="H95" s="490"/>
      <c r="I95" s="254" t="s">
        <v>204</v>
      </c>
      <c r="J95" s="260">
        <v>6</v>
      </c>
      <c r="K95" s="339">
        <v>12.28</v>
      </c>
      <c r="L95" s="341">
        <f>J95*K95</f>
        <v>73.679999999999993</v>
      </c>
    </row>
    <row r="96" spans="1:12">
      <c r="A96" s="486" t="s">
        <v>13</v>
      </c>
      <c r="B96" s="486"/>
      <c r="C96" s="486"/>
      <c r="D96" s="486"/>
      <c r="E96" s="486"/>
      <c r="F96" s="486"/>
      <c r="G96" s="486"/>
      <c r="H96" s="486"/>
      <c r="I96" s="486"/>
      <c r="J96" s="486"/>
      <c r="K96" s="486"/>
      <c r="L96" s="355">
        <f>SUM(L91:L95)</f>
        <v>364.37840000000006</v>
      </c>
    </row>
    <row r="97" spans="1:12">
      <c r="B97" s="261"/>
      <c r="C97" s="261"/>
      <c r="D97" s="261"/>
      <c r="E97" s="261"/>
      <c r="F97" s="261"/>
    </row>
    <row r="98" spans="1:12" ht="48.75" customHeight="1">
      <c r="A98" s="354" t="s">
        <v>265</v>
      </c>
      <c r="B98" s="479" t="s">
        <v>18</v>
      </c>
      <c r="C98" s="479"/>
      <c r="D98" s="479"/>
      <c r="E98" s="479"/>
      <c r="F98" s="479"/>
      <c r="G98" s="479"/>
      <c r="H98" s="479"/>
      <c r="I98" s="479"/>
      <c r="J98" s="479"/>
      <c r="K98" s="479"/>
      <c r="L98" s="354" t="s">
        <v>134</v>
      </c>
    </row>
    <row r="99" spans="1:12">
      <c r="A99" s="251" t="s">
        <v>194</v>
      </c>
      <c r="B99" s="493" t="s">
        <v>195</v>
      </c>
      <c r="C99" s="493"/>
      <c r="D99" s="493"/>
      <c r="E99" s="493"/>
      <c r="F99" s="493"/>
      <c r="G99" s="493"/>
      <c r="H99" s="493"/>
      <c r="I99" s="251" t="s">
        <v>196</v>
      </c>
      <c r="J99" s="251" t="s">
        <v>197</v>
      </c>
      <c r="K99" s="251" t="s">
        <v>198</v>
      </c>
      <c r="L99" s="251" t="s">
        <v>199</v>
      </c>
    </row>
    <row r="100" spans="1:12" ht="45.75" customHeight="1">
      <c r="A100" s="253" t="s">
        <v>266</v>
      </c>
      <c r="B100" s="485" t="s">
        <v>267</v>
      </c>
      <c r="C100" s="485"/>
      <c r="D100" s="485"/>
      <c r="E100" s="485"/>
      <c r="F100" s="485"/>
      <c r="G100" s="485"/>
      <c r="H100" s="485"/>
      <c r="I100" s="254" t="s">
        <v>75</v>
      </c>
      <c r="J100" s="260">
        <v>1</v>
      </c>
      <c r="K100" s="356">
        <v>8.43</v>
      </c>
      <c r="L100" s="356">
        <f t="shared" ref="L100:L106" si="2">J100*K100</f>
        <v>8.43</v>
      </c>
    </row>
    <row r="101" spans="1:12" ht="30" customHeight="1">
      <c r="A101" s="253" t="s">
        <v>268</v>
      </c>
      <c r="B101" s="485" t="s">
        <v>269</v>
      </c>
      <c r="C101" s="485"/>
      <c r="D101" s="485"/>
      <c r="E101" s="485"/>
      <c r="F101" s="485"/>
      <c r="G101" s="485"/>
      <c r="H101" s="485"/>
      <c r="I101" s="254" t="s">
        <v>75</v>
      </c>
      <c r="J101" s="260">
        <v>4</v>
      </c>
      <c r="K101" s="356">
        <v>10.050000000000001</v>
      </c>
      <c r="L101" s="356">
        <f t="shared" si="2"/>
        <v>40.200000000000003</v>
      </c>
    </row>
    <row r="102" spans="1:12" ht="28.5" customHeight="1">
      <c r="A102" s="253" t="s">
        <v>270</v>
      </c>
      <c r="B102" s="485" t="s">
        <v>271</v>
      </c>
      <c r="C102" s="485"/>
      <c r="D102" s="485"/>
      <c r="E102" s="485"/>
      <c r="F102" s="485"/>
      <c r="G102" s="485"/>
      <c r="H102" s="485"/>
      <c r="I102" s="247" t="s">
        <v>134</v>
      </c>
      <c r="J102" s="260">
        <v>1</v>
      </c>
      <c r="K102" s="356">
        <v>300</v>
      </c>
      <c r="L102" s="356">
        <f t="shared" si="2"/>
        <v>300</v>
      </c>
    </row>
    <row r="103" spans="1:12" ht="24" customHeight="1">
      <c r="A103" s="253" t="s">
        <v>272</v>
      </c>
      <c r="B103" s="485" t="s">
        <v>273</v>
      </c>
      <c r="C103" s="485"/>
      <c r="D103" s="485"/>
      <c r="E103" s="485"/>
      <c r="F103" s="485"/>
      <c r="G103" s="485"/>
      <c r="H103" s="485"/>
      <c r="I103" s="254" t="s">
        <v>274</v>
      </c>
      <c r="J103" s="260">
        <v>0.11</v>
      </c>
      <c r="K103" s="356">
        <v>22.38</v>
      </c>
      <c r="L103" s="356">
        <f t="shared" si="2"/>
        <v>2.4617999999999998</v>
      </c>
    </row>
    <row r="104" spans="1:12" ht="24" customHeight="1">
      <c r="A104" s="253" t="s">
        <v>359</v>
      </c>
      <c r="B104" s="485" t="s">
        <v>275</v>
      </c>
      <c r="C104" s="485"/>
      <c r="D104" s="485"/>
      <c r="E104" s="485"/>
      <c r="F104" s="485"/>
      <c r="G104" s="485"/>
      <c r="H104" s="485"/>
      <c r="I104" s="254" t="s">
        <v>276</v>
      </c>
      <c r="J104" s="260">
        <v>1</v>
      </c>
      <c r="K104" s="356">
        <v>15.53</v>
      </c>
      <c r="L104" s="356">
        <f t="shared" si="2"/>
        <v>15.53</v>
      </c>
    </row>
    <row r="105" spans="1:12" ht="24" customHeight="1">
      <c r="A105" s="253" t="s">
        <v>214</v>
      </c>
      <c r="B105" s="490" t="s">
        <v>206</v>
      </c>
      <c r="C105" s="490"/>
      <c r="D105" s="490"/>
      <c r="E105" s="490"/>
      <c r="F105" s="490"/>
      <c r="G105" s="490"/>
      <c r="H105" s="490"/>
      <c r="I105" s="254" t="s">
        <v>276</v>
      </c>
      <c r="J105" s="260">
        <v>2</v>
      </c>
      <c r="K105" s="357">
        <v>12.28</v>
      </c>
      <c r="L105" s="356">
        <f t="shared" si="2"/>
        <v>24.56</v>
      </c>
    </row>
    <row r="106" spans="1:12" ht="55.5" customHeight="1">
      <c r="A106" s="253" t="s">
        <v>360</v>
      </c>
      <c r="B106" s="485" t="s">
        <v>361</v>
      </c>
      <c r="C106" s="485"/>
      <c r="D106" s="485"/>
      <c r="E106" s="485"/>
      <c r="F106" s="485"/>
      <c r="G106" s="485"/>
      <c r="H106" s="485"/>
      <c r="I106" s="254" t="s">
        <v>60</v>
      </c>
      <c r="J106" s="260">
        <v>0.1</v>
      </c>
      <c r="K106" s="357">
        <v>427.64</v>
      </c>
      <c r="L106" s="356">
        <f t="shared" si="2"/>
        <v>42.764000000000003</v>
      </c>
    </row>
    <row r="107" spans="1:12">
      <c r="A107" s="486" t="s">
        <v>13</v>
      </c>
      <c r="B107" s="486"/>
      <c r="C107" s="486"/>
      <c r="D107" s="486"/>
      <c r="E107" s="486"/>
      <c r="F107" s="486"/>
      <c r="G107" s="486"/>
      <c r="H107" s="486"/>
      <c r="I107" s="486"/>
      <c r="J107" s="486"/>
      <c r="K107" s="486"/>
      <c r="L107" s="355">
        <f>SUM(L100:L106)</f>
        <v>433.94579999999996</v>
      </c>
    </row>
    <row r="108" spans="1:12">
      <c r="B108" s="261"/>
      <c r="C108" s="261"/>
      <c r="D108" s="261"/>
      <c r="E108" s="261"/>
      <c r="F108" s="261"/>
    </row>
    <row r="109" spans="1:12" ht="20.25" customHeight="1">
      <c r="A109" s="499" t="str">
        <f>'BDI_RUA 13 DE MAIO'!A28</f>
        <v>Camaragibe, 08 de março 2023</v>
      </c>
      <c r="B109" s="499"/>
      <c r="C109" s="499"/>
      <c r="D109" s="499"/>
      <c r="E109" s="261"/>
      <c r="F109" s="261"/>
    </row>
    <row r="110" spans="1:12" ht="20.25" customHeight="1">
      <c r="A110" s="337"/>
      <c r="B110" s="337"/>
      <c r="C110" s="337"/>
      <c r="D110" s="337"/>
      <c r="E110" s="261"/>
      <c r="F110" s="261"/>
    </row>
    <row r="111" spans="1:12" ht="51.75" customHeight="1">
      <c r="B111" s="261"/>
      <c r="C111" s="261"/>
      <c r="D111" s="261"/>
      <c r="E111" s="496"/>
      <c r="F111" s="496"/>
      <c r="G111" s="496"/>
      <c r="H111" s="496"/>
      <c r="I111" s="496"/>
    </row>
    <row r="112" spans="1:12">
      <c r="B112" s="261"/>
      <c r="C112" s="261"/>
      <c r="D112" s="261"/>
      <c r="E112" s="497" t="s">
        <v>277</v>
      </c>
      <c r="F112" s="497"/>
      <c r="G112" s="497"/>
      <c r="H112" s="497"/>
      <c r="I112" s="497"/>
    </row>
    <row r="113" spans="2:9">
      <c r="B113" s="261"/>
      <c r="C113" s="261"/>
      <c r="D113" s="261"/>
      <c r="E113" s="498" t="s">
        <v>122</v>
      </c>
      <c r="F113" s="498"/>
      <c r="G113" s="498"/>
      <c r="H113" s="498"/>
      <c r="I113" s="498"/>
    </row>
    <row r="114" spans="2:9">
      <c r="B114" s="261"/>
      <c r="C114" s="261"/>
      <c r="D114" s="261"/>
      <c r="E114" s="498" t="s">
        <v>278</v>
      </c>
      <c r="F114" s="498"/>
      <c r="G114" s="498"/>
      <c r="H114" s="498"/>
      <c r="I114" s="498"/>
    </row>
  </sheetData>
  <mergeCells count="107">
    <mergeCell ref="B105:H105"/>
    <mergeCell ref="B106:H106"/>
    <mergeCell ref="A107:K107"/>
    <mergeCell ref="E111:I111"/>
    <mergeCell ref="E112:I112"/>
    <mergeCell ref="E113:I113"/>
    <mergeCell ref="E114:I114"/>
    <mergeCell ref="A109:D109"/>
    <mergeCell ref="B95:H95"/>
    <mergeCell ref="A96:K96"/>
    <mergeCell ref="B98:K98"/>
    <mergeCell ref="B99:H99"/>
    <mergeCell ref="B100:H100"/>
    <mergeCell ref="B101:H101"/>
    <mergeCell ref="B102:H102"/>
    <mergeCell ref="B103:H103"/>
    <mergeCell ref="B104:H104"/>
    <mergeCell ref="B86:H86"/>
    <mergeCell ref="A87:K87"/>
    <mergeCell ref="A88:F88"/>
    <mergeCell ref="B89:K89"/>
    <mergeCell ref="B90:H90"/>
    <mergeCell ref="B91:H91"/>
    <mergeCell ref="B92:H92"/>
    <mergeCell ref="B93:H93"/>
    <mergeCell ref="B94:H94"/>
    <mergeCell ref="A77:L77"/>
    <mergeCell ref="B78:K78"/>
    <mergeCell ref="B79:H79"/>
    <mergeCell ref="B80:H80"/>
    <mergeCell ref="A81:K81"/>
    <mergeCell ref="A82:L82"/>
    <mergeCell ref="B83:K83"/>
    <mergeCell ref="B84:H84"/>
    <mergeCell ref="B85:H85"/>
    <mergeCell ref="B68:H68"/>
    <mergeCell ref="A69:K69"/>
    <mergeCell ref="A70:L70"/>
    <mergeCell ref="B71:K71"/>
    <mergeCell ref="B72:H72"/>
    <mergeCell ref="B73:H73"/>
    <mergeCell ref="B74:H74"/>
    <mergeCell ref="B75:H75"/>
    <mergeCell ref="A76:K76"/>
    <mergeCell ref="A59:L59"/>
    <mergeCell ref="B60:K60"/>
    <mergeCell ref="B61:H61"/>
    <mergeCell ref="B62:H62"/>
    <mergeCell ref="B63:H63"/>
    <mergeCell ref="B64:H64"/>
    <mergeCell ref="B65:H65"/>
    <mergeCell ref="B66:H66"/>
    <mergeCell ref="B67:H67"/>
    <mergeCell ref="B50:H50"/>
    <mergeCell ref="B51:H51"/>
    <mergeCell ref="B52:H52"/>
    <mergeCell ref="B53:H53"/>
    <mergeCell ref="B54:H54"/>
    <mergeCell ref="B55:H55"/>
    <mergeCell ref="B56:H56"/>
    <mergeCell ref="B57:H57"/>
    <mergeCell ref="A58:K58"/>
    <mergeCell ref="A41:L41"/>
    <mergeCell ref="B42:K42"/>
    <mergeCell ref="B43:H43"/>
    <mergeCell ref="B44:H44"/>
    <mergeCell ref="B45:H45"/>
    <mergeCell ref="B46:H46"/>
    <mergeCell ref="B47:H47"/>
    <mergeCell ref="B48:H48"/>
    <mergeCell ref="B49:H49"/>
    <mergeCell ref="A32:L32"/>
    <mergeCell ref="B33:K33"/>
    <mergeCell ref="B34:H34"/>
    <mergeCell ref="B35:H35"/>
    <mergeCell ref="B36:H36"/>
    <mergeCell ref="B37:H37"/>
    <mergeCell ref="B38:H38"/>
    <mergeCell ref="B39:H39"/>
    <mergeCell ref="A40:K40"/>
    <mergeCell ref="B28:K28"/>
    <mergeCell ref="B29:H29"/>
    <mergeCell ref="B30:H30"/>
    <mergeCell ref="B23:K23"/>
    <mergeCell ref="B24:H24"/>
    <mergeCell ref="B25:H25"/>
    <mergeCell ref="A26:K26"/>
    <mergeCell ref="A22:L22"/>
    <mergeCell ref="A31:K31"/>
    <mergeCell ref="A14:K14"/>
    <mergeCell ref="A15:L15"/>
    <mergeCell ref="B16:K16"/>
    <mergeCell ref="B17:H17"/>
    <mergeCell ref="B18:H18"/>
    <mergeCell ref="B19:H19"/>
    <mergeCell ref="B20:H20"/>
    <mergeCell ref="A21:K21"/>
    <mergeCell ref="A27:L27"/>
    <mergeCell ref="A2:L3"/>
    <mergeCell ref="A4:L5"/>
    <mergeCell ref="A7:L7"/>
    <mergeCell ref="B9:K9"/>
    <mergeCell ref="B10:H10"/>
    <mergeCell ref="A8:L8"/>
    <mergeCell ref="B11:H11"/>
    <mergeCell ref="B12:H12"/>
    <mergeCell ref="B13:H13"/>
  </mergeCells>
  <pageMargins left="0.51180555555555496" right="0.51180555555555496" top="0.78749999999999998" bottom="0.78749999999999998" header="0.51180555555555496" footer="0.51180555555555496"/>
  <pageSetup scale="72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25"/>
  <sheetViews>
    <sheetView view="pageBreakPreview" topLeftCell="A4" zoomScaleNormal="70" zoomScaleSheetLayoutView="100" zoomScalePageLayoutView="110" workbookViewId="0">
      <selection activeCell="C23" sqref="C23:F23"/>
    </sheetView>
  </sheetViews>
  <sheetFormatPr defaultColWidth="8.7109375" defaultRowHeight="15"/>
  <cols>
    <col min="1" max="1" width="24.42578125" customWidth="1"/>
    <col min="2" max="2" width="8.140625" customWidth="1"/>
    <col min="3" max="3" width="43.85546875" customWidth="1"/>
    <col min="4" max="4" width="9.7109375" customWidth="1"/>
    <col min="5" max="5" width="10.140625" customWidth="1"/>
    <col min="6" max="6" width="15.7109375" customWidth="1"/>
    <col min="7" max="7" width="17.42578125" customWidth="1"/>
  </cols>
  <sheetData>
    <row r="2" spans="1:7" ht="24" customHeight="1">
      <c r="A2" s="500" t="s">
        <v>0</v>
      </c>
      <c r="B2" s="500"/>
      <c r="C2" s="500"/>
      <c r="D2" s="500"/>
      <c r="E2" s="500"/>
      <c r="F2" s="500"/>
      <c r="G2" s="500"/>
    </row>
    <row r="3" spans="1:7" ht="19.5" customHeight="1">
      <c r="A3" s="501" t="s">
        <v>1</v>
      </c>
      <c r="B3" s="501"/>
      <c r="C3" s="501"/>
      <c r="D3" s="501"/>
      <c r="E3" s="501"/>
      <c r="F3" s="501"/>
      <c r="G3" s="501"/>
    </row>
    <row r="4" spans="1:7" ht="53.25" customHeight="1">
      <c r="A4" s="335"/>
      <c r="B4" s="335"/>
      <c r="C4" s="335"/>
      <c r="D4" s="335"/>
      <c r="E4" s="335"/>
      <c r="F4" s="335"/>
      <c r="G4" s="335"/>
    </row>
    <row r="5" spans="1:7" ht="24.75" customHeight="1">
      <c r="A5" s="503" t="s">
        <v>279</v>
      </c>
      <c r="B5" s="503"/>
      <c r="C5" s="503"/>
      <c r="D5" s="503"/>
      <c r="E5" s="503"/>
      <c r="F5" s="503"/>
      <c r="G5" s="503"/>
    </row>
    <row r="6" spans="1:7" ht="16.5" customHeight="1">
      <c r="A6" s="481" t="str">
        <f>'Orçamentária_RUA 13 DE MAIO'!$A$9:$G$9</f>
        <v>FONTE DE PREÇOS: TABELA DA SINAPI JAN/2023</v>
      </c>
      <c r="B6" s="481"/>
      <c r="C6" s="481"/>
      <c r="D6" s="481"/>
      <c r="E6" s="481"/>
      <c r="F6" s="481"/>
      <c r="G6" s="481"/>
    </row>
    <row r="7" spans="1:7" ht="49.5" customHeight="1">
      <c r="A7" s="263" t="s">
        <v>6</v>
      </c>
      <c r="B7" s="263" t="s">
        <v>280</v>
      </c>
      <c r="C7" s="263" t="s">
        <v>281</v>
      </c>
      <c r="D7" s="263" t="s">
        <v>282</v>
      </c>
      <c r="E7" s="263" t="s">
        <v>12</v>
      </c>
      <c r="F7" s="264" t="s">
        <v>283</v>
      </c>
      <c r="G7" s="263" t="s">
        <v>284</v>
      </c>
    </row>
    <row r="8" spans="1:7" ht="225" customHeight="1">
      <c r="A8" s="265" t="s">
        <v>118</v>
      </c>
      <c r="B8" s="266"/>
      <c r="C8" s="267" t="s">
        <v>285</v>
      </c>
      <c r="D8" s="268" t="s">
        <v>237</v>
      </c>
      <c r="E8" s="268">
        <v>1</v>
      </c>
      <c r="F8" s="342">
        <f>G18</f>
        <v>722.91346999999996</v>
      </c>
      <c r="G8" s="342">
        <f t="shared" ref="G8:G15" si="0">E8*F8</f>
        <v>722.91346999999996</v>
      </c>
    </row>
    <row r="9" spans="1:7" ht="38.25">
      <c r="A9" s="269" t="s">
        <v>363</v>
      </c>
      <c r="B9" s="270"/>
      <c r="C9" s="271" t="s">
        <v>362</v>
      </c>
      <c r="D9" s="272" t="s">
        <v>286</v>
      </c>
      <c r="E9" s="272">
        <v>60</v>
      </c>
      <c r="F9" s="343">
        <v>0.5</v>
      </c>
      <c r="G9" s="342">
        <f t="shared" si="0"/>
        <v>30</v>
      </c>
    </row>
    <row r="10" spans="1:7">
      <c r="A10" s="269" t="s">
        <v>219</v>
      </c>
      <c r="B10" s="270"/>
      <c r="C10" s="271" t="s">
        <v>287</v>
      </c>
      <c r="D10" s="272" t="s">
        <v>221</v>
      </c>
      <c r="E10" s="272">
        <v>83.2</v>
      </c>
      <c r="F10" s="344">
        <v>0.68</v>
      </c>
      <c r="G10" s="342">
        <f t="shared" si="0"/>
        <v>56.576000000000008</v>
      </c>
    </row>
    <row r="11" spans="1:7" ht="19.5" customHeight="1">
      <c r="A11" s="269" t="s">
        <v>364</v>
      </c>
      <c r="B11" s="270"/>
      <c r="C11" s="271" t="s">
        <v>218</v>
      </c>
      <c r="D11" s="272" t="s">
        <v>288</v>
      </c>
      <c r="E11" s="272">
        <v>1.33</v>
      </c>
      <c r="F11" s="340">
        <v>130.68</v>
      </c>
      <c r="G11" s="342">
        <f t="shared" si="0"/>
        <v>173.80440000000002</v>
      </c>
    </row>
    <row r="12" spans="1:7" ht="25.5">
      <c r="A12" s="269" t="s">
        <v>366</v>
      </c>
      <c r="B12" s="270"/>
      <c r="C12" s="271" t="s">
        <v>365</v>
      </c>
      <c r="D12" s="272" t="s">
        <v>288</v>
      </c>
      <c r="E12" s="272">
        <v>0.26400000000000001</v>
      </c>
      <c r="F12" s="334">
        <v>141.9</v>
      </c>
      <c r="G12" s="342">
        <f t="shared" si="0"/>
        <v>37.461600000000004</v>
      </c>
    </row>
    <row r="13" spans="1:7" ht="25.5">
      <c r="A13" s="269" t="s">
        <v>222</v>
      </c>
      <c r="B13" s="270"/>
      <c r="C13" s="271" t="s">
        <v>223</v>
      </c>
      <c r="D13" s="272" t="s">
        <v>288</v>
      </c>
      <c r="E13" s="272">
        <v>0.501</v>
      </c>
      <c r="F13" s="340">
        <v>89.47</v>
      </c>
      <c r="G13" s="342">
        <f t="shared" si="0"/>
        <v>44.824469999999998</v>
      </c>
    </row>
    <row r="14" spans="1:7" ht="27" customHeight="1">
      <c r="A14" s="269" t="s">
        <v>367</v>
      </c>
      <c r="B14" s="270"/>
      <c r="C14" s="271" t="s">
        <v>225</v>
      </c>
      <c r="D14" s="272" t="s">
        <v>204</v>
      </c>
      <c r="E14" s="272">
        <v>13.3</v>
      </c>
      <c r="F14" s="340">
        <v>16.309999999999999</v>
      </c>
      <c r="G14" s="342">
        <f t="shared" si="0"/>
        <v>216.923</v>
      </c>
    </row>
    <row r="15" spans="1:7">
      <c r="A15" s="269" t="s">
        <v>368</v>
      </c>
      <c r="B15" s="270"/>
      <c r="C15" s="271" t="s">
        <v>206</v>
      </c>
      <c r="D15" s="272" t="s">
        <v>204</v>
      </c>
      <c r="E15" s="272">
        <v>13.3</v>
      </c>
      <c r="F15" s="334">
        <v>12.28</v>
      </c>
      <c r="G15" s="342">
        <f t="shared" si="0"/>
        <v>163.32400000000001</v>
      </c>
    </row>
    <row r="16" spans="1:7">
      <c r="A16" s="273"/>
      <c r="B16" s="270"/>
      <c r="C16" s="274" t="s">
        <v>289</v>
      </c>
      <c r="D16" s="272"/>
      <c r="E16" s="272"/>
      <c r="F16" s="344"/>
      <c r="G16" s="344">
        <f>SUM(G9:G15)</f>
        <v>722.91346999999996</v>
      </c>
    </row>
    <row r="17" spans="1:7">
      <c r="A17" s="273"/>
      <c r="B17" s="270"/>
      <c r="C17" s="275"/>
      <c r="D17" s="272"/>
      <c r="E17" s="272"/>
      <c r="F17" s="344"/>
      <c r="G17" s="344"/>
    </row>
    <row r="18" spans="1:7">
      <c r="A18" s="273"/>
      <c r="B18" s="270"/>
      <c r="C18" s="276" t="s">
        <v>290</v>
      </c>
      <c r="D18" s="277"/>
      <c r="E18" s="278"/>
      <c r="F18" s="344"/>
      <c r="G18" s="344">
        <f>SUM(G16:G17)</f>
        <v>722.91346999999996</v>
      </c>
    </row>
    <row r="19" spans="1:7">
      <c r="A19" s="279"/>
    </row>
    <row r="20" spans="1:7" ht="25.5" customHeight="1">
      <c r="A20" s="502" t="str">
        <f>'COMPOSIÇÕES PRÓPRIAS_13 DE MAIO'!A109:D109</f>
        <v>Camaragibe, 08 de março 2023</v>
      </c>
      <c r="B20" s="502"/>
    </row>
    <row r="21" spans="1:7" ht="25.5" customHeight="1">
      <c r="A21" s="338"/>
      <c r="B21" s="338"/>
    </row>
    <row r="22" spans="1:7" ht="34.5" customHeight="1" thickBot="1">
      <c r="C22" s="496"/>
      <c r="D22" s="496"/>
      <c r="E22" s="496"/>
      <c r="F22" s="496"/>
      <c r="G22" s="280"/>
    </row>
    <row r="23" spans="1:7" ht="20.25" customHeight="1">
      <c r="C23" s="504" t="s">
        <v>277</v>
      </c>
      <c r="D23" s="504"/>
      <c r="E23" s="504"/>
      <c r="F23" s="504"/>
      <c r="G23" s="279"/>
    </row>
    <row r="24" spans="1:7">
      <c r="C24" s="498" t="s">
        <v>122</v>
      </c>
      <c r="D24" s="498"/>
      <c r="E24" s="498"/>
      <c r="F24" s="498"/>
      <c r="G24" s="280"/>
    </row>
    <row r="25" spans="1:7">
      <c r="C25" s="498" t="s">
        <v>278</v>
      </c>
      <c r="D25" s="498"/>
      <c r="E25" s="498"/>
      <c r="F25" s="498"/>
      <c r="G25" s="280"/>
    </row>
  </sheetData>
  <mergeCells count="9">
    <mergeCell ref="A2:G2"/>
    <mergeCell ref="A3:G3"/>
    <mergeCell ref="A20:B20"/>
    <mergeCell ref="C25:F25"/>
    <mergeCell ref="A5:G5"/>
    <mergeCell ref="A6:G6"/>
    <mergeCell ref="C22:F22"/>
    <mergeCell ref="C23:F23"/>
    <mergeCell ref="C24:F24"/>
  </mergeCells>
  <pageMargins left="0.51180555555555496" right="0.51180555555555496" top="0.78749999999999998" bottom="0.78749999999999998" header="0.51180555555555496" footer="0.51180555555555496"/>
  <pageSetup paperSize="9" scale="71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4"/>
  <sheetViews>
    <sheetView view="pageBreakPreview" zoomScale="110" zoomScaleNormal="100" zoomScalePageLayoutView="110" workbookViewId="0"/>
  </sheetViews>
  <sheetFormatPr defaultColWidth="9" defaultRowHeight="15"/>
  <cols>
    <col min="1" max="1" width="64.140625" customWidth="1"/>
    <col min="2" max="2" width="18.5703125" customWidth="1"/>
    <col min="3" max="3" width="13" customWidth="1"/>
    <col min="216" max="216" width="6.140625" customWidth="1"/>
    <col min="217" max="217" width="38.85546875" customWidth="1"/>
    <col min="218" max="218" width="8.140625" customWidth="1"/>
    <col min="219" max="219" width="10.5703125" customWidth="1"/>
    <col min="221" max="221" width="9.28515625" customWidth="1"/>
    <col min="223" max="223" width="9.28515625" customWidth="1"/>
    <col min="225" max="225" width="9.28515625" customWidth="1"/>
    <col min="227" max="227" width="9.28515625" customWidth="1"/>
    <col min="229" max="229" width="9.28515625" customWidth="1"/>
    <col min="231" max="231" width="9.28515625" customWidth="1"/>
    <col min="472" max="472" width="6.140625" customWidth="1"/>
    <col min="473" max="473" width="38.85546875" customWidth="1"/>
    <col min="474" max="474" width="8.140625" customWidth="1"/>
    <col min="475" max="475" width="10.5703125" customWidth="1"/>
    <col min="477" max="477" width="9.28515625" customWidth="1"/>
    <col min="479" max="479" width="9.28515625" customWidth="1"/>
    <col min="481" max="481" width="9.28515625" customWidth="1"/>
    <col min="483" max="483" width="9.28515625" customWidth="1"/>
    <col min="485" max="485" width="9.28515625" customWidth="1"/>
    <col min="487" max="487" width="9.28515625" customWidth="1"/>
    <col min="728" max="728" width="6.140625" customWidth="1"/>
    <col min="729" max="729" width="38.85546875" customWidth="1"/>
    <col min="730" max="730" width="8.140625" customWidth="1"/>
    <col min="731" max="731" width="10.5703125" customWidth="1"/>
    <col min="733" max="733" width="9.28515625" customWidth="1"/>
    <col min="735" max="735" width="9.28515625" customWidth="1"/>
    <col min="737" max="737" width="9.28515625" customWidth="1"/>
    <col min="739" max="739" width="9.28515625" customWidth="1"/>
    <col min="741" max="741" width="9.28515625" customWidth="1"/>
    <col min="743" max="743" width="9.28515625" customWidth="1"/>
    <col min="984" max="984" width="6.140625" customWidth="1"/>
    <col min="985" max="985" width="38.85546875" customWidth="1"/>
    <col min="986" max="986" width="8.140625" customWidth="1"/>
    <col min="987" max="987" width="10.5703125" customWidth="1"/>
    <col min="989" max="989" width="9.28515625" customWidth="1"/>
    <col min="991" max="991" width="9.28515625" customWidth="1"/>
    <col min="993" max="993" width="9.28515625" customWidth="1"/>
    <col min="995" max="995" width="9.28515625" customWidth="1"/>
    <col min="997" max="997" width="9.28515625" customWidth="1"/>
    <col min="999" max="999" width="9.28515625" customWidth="1"/>
  </cols>
  <sheetData>
    <row r="1" spans="1:4">
      <c r="A1" s="281"/>
      <c r="B1" s="282"/>
    </row>
    <row r="2" spans="1:4">
      <c r="A2" s="283"/>
      <c r="B2" s="284"/>
    </row>
    <row r="3" spans="1:4">
      <c r="A3" s="283"/>
      <c r="B3" s="284"/>
    </row>
    <row r="4" spans="1:4">
      <c r="A4" s="283"/>
      <c r="B4" s="284"/>
    </row>
    <row r="5" spans="1:4" ht="16.5">
      <c r="A5" s="507"/>
      <c r="B5" s="507"/>
    </row>
    <row r="6" spans="1:4" ht="13.9" customHeight="1">
      <c r="A6" s="508" t="s">
        <v>291</v>
      </c>
      <c r="B6" s="508"/>
    </row>
    <row r="7" spans="1:4">
      <c r="A7" s="283"/>
      <c r="B7" s="285"/>
    </row>
    <row r="8" spans="1:4" ht="23.85" customHeight="1">
      <c r="A8" s="509" t="str">
        <f>+'Memória_RUA 13 DE MAIO'!A8</f>
        <v>OBJETO: CONSTRUÇÃO E RECUPERAÇÃO DA ESCADARIA, CONTENÇÃO DE ENCOSTA, MURO DE ARRIMO, TELA ARGAMASSADA E DRENAGEM</v>
      </c>
      <c r="B8" s="509"/>
    </row>
    <row r="9" spans="1:4" ht="13.5" customHeight="1">
      <c r="A9" s="510"/>
      <c r="B9" s="510"/>
    </row>
    <row r="10" spans="1:4" ht="15.75">
      <c r="A10" s="511" t="s">
        <v>292</v>
      </c>
      <c r="B10" s="511"/>
    </row>
    <row r="11" spans="1:4" s="288" customFormat="1" ht="12.75">
      <c r="A11" s="286"/>
      <c r="B11" s="287"/>
    </row>
    <row r="12" spans="1:4">
      <c r="A12" s="289" t="s">
        <v>293</v>
      </c>
      <c r="B12" s="290" t="s">
        <v>294</v>
      </c>
      <c r="C12" s="291"/>
      <c r="D12" s="292"/>
    </row>
    <row r="13" spans="1:4">
      <c r="A13" s="293"/>
      <c r="B13" s="294"/>
      <c r="C13" s="295"/>
    </row>
    <row r="14" spans="1:4">
      <c r="A14" s="296" t="s">
        <v>295</v>
      </c>
      <c r="B14" s="297">
        <v>0.03</v>
      </c>
      <c r="C14" s="295"/>
    </row>
    <row r="15" spans="1:4">
      <c r="A15" s="293"/>
      <c r="B15" s="298"/>
      <c r="C15" s="295"/>
    </row>
    <row r="16" spans="1:4">
      <c r="A16" s="296" t="s">
        <v>296</v>
      </c>
      <c r="B16" s="297">
        <v>9.7000000000000003E-3</v>
      </c>
      <c r="C16" s="295"/>
    </row>
    <row r="17" spans="1:4">
      <c r="A17" s="293"/>
      <c r="B17" s="298"/>
      <c r="C17" s="295"/>
    </row>
    <row r="18" spans="1:4">
      <c r="A18" s="296" t="s">
        <v>297</v>
      </c>
      <c r="B18" s="297">
        <v>5.8999999999999999E-3</v>
      </c>
      <c r="C18" s="295"/>
    </row>
    <row r="19" spans="1:4">
      <c r="A19" s="293"/>
      <c r="B19" s="299"/>
      <c r="C19" s="295"/>
    </row>
    <row r="20" spans="1:4">
      <c r="A20" s="296" t="s">
        <v>298</v>
      </c>
      <c r="B20" s="297">
        <v>8.0000000000000002E-3</v>
      </c>
      <c r="C20" s="295"/>
    </row>
    <row r="21" spans="1:4" ht="15.75">
      <c r="A21" s="300" t="s">
        <v>299</v>
      </c>
      <c r="B21" s="299">
        <v>6.4999999999999997E-3</v>
      </c>
      <c r="C21" s="291"/>
      <c r="D21" s="292"/>
    </row>
    <row r="22" spans="1:4" ht="15.75">
      <c r="A22" s="300" t="s">
        <v>300</v>
      </c>
      <c r="B22" s="299">
        <v>0.03</v>
      </c>
      <c r="C22" s="295"/>
    </row>
    <row r="23" spans="1:4" ht="15.75">
      <c r="A23" s="301" t="s">
        <v>301</v>
      </c>
      <c r="B23" s="299">
        <v>0.05</v>
      </c>
      <c r="C23" s="295"/>
    </row>
    <row r="24" spans="1:4" ht="15.75">
      <c r="A24" s="300" t="s">
        <v>302</v>
      </c>
      <c r="B24" s="299">
        <v>4.4999999999999998E-2</v>
      </c>
      <c r="C24" s="295"/>
    </row>
    <row r="25" spans="1:4">
      <c r="A25" s="296" t="s">
        <v>303</v>
      </c>
      <c r="B25" s="297">
        <f>SUM(B21:B24)</f>
        <v>0.13150000000000001</v>
      </c>
      <c r="C25" s="295"/>
    </row>
    <row r="26" spans="1:4">
      <c r="A26" s="293"/>
      <c r="B26" s="299"/>
    </row>
    <row r="27" spans="1:4">
      <c r="A27" s="296" t="s">
        <v>304</v>
      </c>
      <c r="B27" s="297">
        <v>6.1600000000000002E-2</v>
      </c>
    </row>
    <row r="28" spans="1:4">
      <c r="A28" s="293"/>
      <c r="B28" s="299"/>
    </row>
    <row r="29" spans="1:4">
      <c r="A29" s="289" t="s">
        <v>305</v>
      </c>
      <c r="B29" s="302">
        <f>((1+B14+B20+B16)*(1+B18)*(1+B27)/(1-B25))-1</f>
        <v>0.2881986483454233</v>
      </c>
    </row>
    <row r="30" spans="1:4">
      <c r="A30" s="293"/>
      <c r="B30" s="294"/>
    </row>
    <row r="31" spans="1:4">
      <c r="A31" s="293"/>
      <c r="B31" s="294"/>
    </row>
    <row r="32" spans="1:4">
      <c r="A32" s="293"/>
      <c r="B32" s="294"/>
    </row>
    <row r="33" spans="1:2">
      <c r="A33" s="303" t="s">
        <v>306</v>
      </c>
      <c r="B33" s="294"/>
    </row>
    <row r="34" spans="1:2">
      <c r="A34" s="304"/>
      <c r="B34" s="305"/>
    </row>
    <row r="35" spans="1:2">
      <c r="A35" s="304"/>
      <c r="B35" s="305"/>
    </row>
    <row r="36" spans="1:2">
      <c r="A36" s="304"/>
      <c r="B36" s="305"/>
    </row>
    <row r="37" spans="1:2">
      <c r="A37" s="304"/>
      <c r="B37" s="305"/>
    </row>
    <row r="38" spans="1:2">
      <c r="A38" s="304"/>
      <c r="B38" s="305"/>
    </row>
    <row r="39" spans="1:2">
      <c r="A39" s="304"/>
      <c r="B39" s="305"/>
    </row>
    <row r="40" spans="1:2">
      <c r="A40" s="304"/>
      <c r="B40" s="305"/>
    </row>
    <row r="41" spans="1:2">
      <c r="A41" s="304"/>
      <c r="B41" s="305"/>
    </row>
    <row r="42" spans="1:2">
      <c r="A42" s="505" t="s">
        <v>307</v>
      </c>
      <c r="B42" s="505"/>
    </row>
    <row r="43" spans="1:2">
      <c r="A43" s="506" t="s">
        <v>308</v>
      </c>
      <c r="B43" s="506"/>
    </row>
    <row r="44" spans="1:2">
      <c r="A44" s="306"/>
      <c r="B44" s="285"/>
    </row>
  </sheetData>
  <mergeCells count="7">
    <mergeCell ref="A42:B42"/>
    <mergeCell ref="A43:B43"/>
    <mergeCell ref="A5:B5"/>
    <mergeCell ref="A6:B6"/>
    <mergeCell ref="A8:B8"/>
    <mergeCell ref="A9:B9"/>
    <mergeCell ref="A10:B10"/>
  </mergeCells>
  <printOptions horizontalCentered="1"/>
  <pageMargins left="0.78749999999999998" right="0.39374999999999999" top="0.59027777777777801" bottom="0.78749999999999998" header="0.51180555555555496" footer="0.51180555555555496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3"/>
  <sheetViews>
    <sheetView view="pageBreakPreview" zoomScale="110" zoomScaleNormal="100" zoomScalePageLayoutView="110" workbookViewId="0"/>
  </sheetViews>
  <sheetFormatPr defaultColWidth="11.7109375" defaultRowHeight="15"/>
  <cols>
    <col min="1" max="1" width="29" style="307" customWidth="1"/>
    <col min="2" max="2" width="23" style="307" customWidth="1"/>
    <col min="3" max="3" width="1.42578125" style="307" customWidth="1"/>
    <col min="4" max="4" width="45" style="307" customWidth="1"/>
    <col min="5" max="5" width="21.7109375" style="307" customWidth="1"/>
  </cols>
  <sheetData>
    <row r="1" spans="1:5">
      <c r="A1" s="512"/>
      <c r="B1" s="512"/>
      <c r="C1" s="512"/>
      <c r="D1" s="512"/>
      <c r="E1" s="512"/>
    </row>
    <row r="2" spans="1:5" ht="33.75">
      <c r="A2" s="513" t="s">
        <v>0</v>
      </c>
      <c r="B2" s="513"/>
      <c r="C2" s="513"/>
      <c r="D2" s="513"/>
      <c r="E2" s="513"/>
    </row>
    <row r="3" spans="1:5" ht="24.4" customHeight="1">
      <c r="A3" s="514" t="s">
        <v>309</v>
      </c>
      <c r="B3" s="514"/>
      <c r="C3" s="514"/>
      <c r="D3" s="514"/>
      <c r="E3" s="514"/>
    </row>
    <row r="4" spans="1:5">
      <c r="A4" s="515"/>
      <c r="B4" s="515"/>
      <c r="C4" s="515"/>
      <c r="D4" s="515"/>
      <c r="E4" s="515"/>
    </row>
    <row r="5" spans="1:5" ht="15.75">
      <c r="A5" s="308" t="s">
        <v>310</v>
      </c>
      <c r="B5" s="516" t="s">
        <v>311</v>
      </c>
      <c r="C5" s="516"/>
      <c r="D5" s="516"/>
      <c r="E5" s="516"/>
    </row>
    <row r="6" spans="1:5" ht="16.149999999999999" customHeight="1">
      <c r="A6" s="308" t="s">
        <v>312</v>
      </c>
      <c r="B6" s="517" t="s">
        <v>313</v>
      </c>
      <c r="C6" s="517"/>
      <c r="D6" s="517"/>
      <c r="E6" s="517"/>
    </row>
    <row r="7" spans="1:5" ht="15.75">
      <c r="A7" s="309" t="s">
        <v>314</v>
      </c>
      <c r="B7" s="310" t="s">
        <v>315</v>
      </c>
      <c r="C7" s="311"/>
      <c r="D7" s="311"/>
      <c r="E7" s="312"/>
    </row>
    <row r="8" spans="1:5">
      <c r="A8" s="518"/>
      <c r="B8" s="518"/>
      <c r="C8" s="313"/>
      <c r="E8" s="314"/>
    </row>
    <row r="9" spans="1:5" ht="46.5">
      <c r="A9" s="519" t="s">
        <v>316</v>
      </c>
      <c r="B9" s="519"/>
      <c r="C9" s="519"/>
      <c r="D9" s="519"/>
      <c r="E9" s="519"/>
    </row>
    <row r="10" spans="1:5" ht="15.75">
      <c r="A10" s="315"/>
      <c r="E10" s="314"/>
    </row>
    <row r="11" spans="1:5" ht="16.149999999999999" customHeight="1">
      <c r="A11" s="316" t="s">
        <v>148</v>
      </c>
      <c r="B11" s="520" t="s">
        <v>317</v>
      </c>
      <c r="C11" s="520"/>
      <c r="D11" s="520"/>
      <c r="E11" s="520"/>
    </row>
    <row r="12" spans="1:5" ht="48.75" customHeight="1">
      <c r="A12" s="317"/>
      <c r="B12" s="521" t="s">
        <v>318</v>
      </c>
      <c r="C12" s="521"/>
      <c r="D12" s="521"/>
      <c r="E12" s="521"/>
    </row>
    <row r="13" spans="1:5" ht="15.75">
      <c r="A13" s="315"/>
      <c r="E13" s="314"/>
    </row>
    <row r="14" spans="1:5" ht="15.75">
      <c r="A14" s="315"/>
      <c r="E14" s="314"/>
    </row>
    <row r="15" spans="1:5" ht="16.149999999999999" customHeight="1">
      <c r="A15" s="318" t="s">
        <v>149</v>
      </c>
      <c r="B15" s="522" t="s">
        <v>319</v>
      </c>
      <c r="C15" s="522"/>
      <c r="D15" s="522"/>
      <c r="E15" s="522"/>
    </row>
    <row r="16" spans="1:5" ht="32.450000000000003" customHeight="1">
      <c r="A16" s="319"/>
      <c r="B16" s="523" t="s">
        <v>320</v>
      </c>
      <c r="C16" s="523"/>
      <c r="D16" s="523"/>
      <c r="E16" s="523"/>
    </row>
    <row r="17" spans="1:5" ht="15.75">
      <c r="A17" s="315"/>
      <c r="E17" s="314"/>
    </row>
    <row r="18" spans="1:5" ht="15.75">
      <c r="A18" s="315"/>
      <c r="E18" s="314"/>
    </row>
    <row r="19" spans="1:5" ht="16.149999999999999" customHeight="1">
      <c r="A19" s="318" t="s">
        <v>150</v>
      </c>
      <c r="B19" s="522" t="s">
        <v>321</v>
      </c>
      <c r="C19" s="522"/>
      <c r="D19" s="522"/>
      <c r="E19" s="522"/>
    </row>
    <row r="20" spans="1:5" ht="16.149999999999999" customHeight="1">
      <c r="A20" s="319"/>
      <c r="B20" s="523" t="s">
        <v>322</v>
      </c>
      <c r="C20" s="523"/>
      <c r="D20" s="523"/>
      <c r="E20" s="523"/>
    </row>
    <row r="21" spans="1:5" ht="15.75">
      <c r="A21" s="315"/>
      <c r="E21" s="314"/>
    </row>
    <row r="22" spans="1:5" ht="15.75">
      <c r="A22" s="315"/>
      <c r="E22" s="314"/>
    </row>
    <row r="23" spans="1:5" ht="16.149999999999999" customHeight="1">
      <c r="A23" s="318" t="s">
        <v>323</v>
      </c>
      <c r="B23" s="522" t="s">
        <v>324</v>
      </c>
      <c r="C23" s="522"/>
      <c r="D23" s="522"/>
      <c r="E23" s="522"/>
    </row>
    <row r="24" spans="1:5" ht="16.149999999999999" customHeight="1">
      <c r="A24" s="319"/>
      <c r="B24" s="524" t="s">
        <v>325</v>
      </c>
      <c r="C24" s="524"/>
      <c r="D24" s="524"/>
      <c r="E24" s="524"/>
    </row>
    <row r="25" spans="1:5" ht="15.75">
      <c r="A25" s="315"/>
      <c r="E25" s="314"/>
    </row>
    <row r="26" spans="1:5" ht="15.75">
      <c r="A26" s="320"/>
      <c r="E26" s="314"/>
    </row>
    <row r="27" spans="1:5" ht="16.149999999999999" customHeight="1">
      <c r="A27" s="318" t="s">
        <v>326</v>
      </c>
      <c r="B27" s="522" t="s">
        <v>327</v>
      </c>
      <c r="C27" s="522"/>
      <c r="D27" s="522"/>
      <c r="E27" s="522"/>
    </row>
    <row r="28" spans="1:5" ht="16.149999999999999" customHeight="1">
      <c r="A28" s="525"/>
      <c r="B28" s="524" t="s">
        <v>328</v>
      </c>
      <c r="C28" s="524"/>
      <c r="D28" s="524"/>
      <c r="E28" s="524"/>
    </row>
    <row r="29" spans="1:5" ht="13.9" customHeight="1">
      <c r="A29" s="525"/>
      <c r="B29" s="526" t="s">
        <v>329</v>
      </c>
      <c r="C29" s="526"/>
      <c r="D29" s="526"/>
      <c r="E29" s="526"/>
    </row>
    <row r="30" spans="1:5" ht="15.75">
      <c r="A30" s="315"/>
      <c r="E30" s="314"/>
    </row>
    <row r="31" spans="1:5" ht="15.75">
      <c r="A31" s="315"/>
      <c r="E31" s="314"/>
    </row>
    <row r="32" spans="1:5" ht="16.149999999999999" customHeight="1">
      <c r="A32" s="318" t="s">
        <v>330</v>
      </c>
      <c r="B32" s="522" t="s">
        <v>331</v>
      </c>
      <c r="C32" s="522"/>
      <c r="D32" s="522"/>
      <c r="E32" s="522"/>
    </row>
    <row r="33" spans="1:5" ht="32.450000000000003" customHeight="1">
      <c r="A33" s="525"/>
      <c r="B33" s="523" t="s">
        <v>332</v>
      </c>
      <c r="C33" s="523"/>
      <c r="D33" s="523"/>
      <c r="E33" s="523"/>
    </row>
    <row r="34" spans="1:5" ht="16.149999999999999" customHeight="1">
      <c r="A34" s="525"/>
      <c r="B34" s="321"/>
      <c r="C34" s="322" t="s">
        <v>333</v>
      </c>
      <c r="D34" s="524" t="s">
        <v>334</v>
      </c>
      <c r="E34" s="524"/>
    </row>
    <row r="35" spans="1:5" ht="16.149999999999999" customHeight="1">
      <c r="A35" s="525"/>
      <c r="B35" s="321"/>
      <c r="C35" s="322" t="s">
        <v>333</v>
      </c>
      <c r="D35" s="524" t="s">
        <v>335</v>
      </c>
      <c r="E35" s="524"/>
    </row>
    <row r="36" spans="1:5" ht="16.149999999999999" customHeight="1">
      <c r="A36" s="525"/>
      <c r="B36" s="321"/>
      <c r="C36" s="322" t="s">
        <v>333</v>
      </c>
      <c r="D36" s="524" t="s">
        <v>336</v>
      </c>
      <c r="E36" s="524"/>
    </row>
    <row r="37" spans="1:5" ht="16.149999999999999" customHeight="1">
      <c r="A37" s="525"/>
      <c r="B37" s="321"/>
      <c r="C37" s="322" t="s">
        <v>333</v>
      </c>
      <c r="D37" s="524" t="s">
        <v>337</v>
      </c>
      <c r="E37" s="524"/>
    </row>
    <row r="38" spans="1:5" ht="16.149999999999999" customHeight="1">
      <c r="A38" s="525"/>
      <c r="B38" s="321"/>
      <c r="C38" s="322" t="s">
        <v>333</v>
      </c>
      <c r="D38" s="524" t="s">
        <v>338</v>
      </c>
      <c r="E38" s="524"/>
    </row>
    <row r="39" spans="1:5" ht="16.149999999999999" customHeight="1">
      <c r="A39" s="525"/>
      <c r="B39" s="321"/>
      <c r="C39" s="322" t="s">
        <v>333</v>
      </c>
      <c r="D39" s="524" t="s">
        <v>339</v>
      </c>
      <c r="E39" s="524"/>
    </row>
    <row r="40" spans="1:5" ht="16.149999999999999" customHeight="1">
      <c r="A40" s="525"/>
      <c r="B40" s="321"/>
      <c r="C40" s="322" t="s">
        <v>333</v>
      </c>
      <c r="D40" s="524" t="s">
        <v>340</v>
      </c>
      <c r="E40" s="524"/>
    </row>
    <row r="41" spans="1:5" ht="16.149999999999999" customHeight="1">
      <c r="A41" s="525"/>
      <c r="B41" s="321"/>
      <c r="C41" s="322" t="s">
        <v>333</v>
      </c>
      <c r="D41" s="524" t="s">
        <v>341</v>
      </c>
      <c r="E41" s="524"/>
    </row>
    <row r="42" spans="1:5" ht="15.75">
      <c r="A42" s="323"/>
      <c r="B42" s="324"/>
      <c r="C42" s="324"/>
      <c r="D42" s="324"/>
      <c r="E42" s="325"/>
    </row>
    <row r="43" spans="1:5" ht="15.75">
      <c r="A43" s="326"/>
      <c r="B43" s="327"/>
      <c r="C43" s="327"/>
      <c r="D43" s="327"/>
      <c r="E43" s="328"/>
    </row>
    <row r="44" spans="1:5" ht="16.149999999999999" customHeight="1">
      <c r="A44" s="318" t="s">
        <v>342</v>
      </c>
      <c r="B44" s="522" t="s">
        <v>343</v>
      </c>
      <c r="C44" s="522"/>
      <c r="D44" s="522"/>
      <c r="E44" s="522"/>
    </row>
    <row r="45" spans="1:5" ht="31.7" customHeight="1">
      <c r="A45" s="319"/>
      <c r="B45" s="523" t="s">
        <v>344</v>
      </c>
      <c r="C45" s="523"/>
      <c r="D45" s="523"/>
      <c r="E45" s="523"/>
    </row>
    <row r="46" spans="1:5" ht="15.75">
      <c r="A46" s="315"/>
      <c r="E46" s="314"/>
    </row>
    <row r="47" spans="1:5" ht="15.75">
      <c r="A47" s="315"/>
      <c r="E47" s="314"/>
    </row>
    <row r="48" spans="1:5" ht="15.75">
      <c r="A48" s="315"/>
      <c r="D48" s="329"/>
      <c r="E48" s="330"/>
    </row>
    <row r="49" spans="1:5" ht="18.75">
      <c r="A49" s="528" t="s">
        <v>345</v>
      </c>
      <c r="B49" s="528"/>
      <c r="C49" s="528"/>
      <c r="D49" s="528"/>
      <c r="E49" s="528"/>
    </row>
    <row r="50" spans="1:5" ht="15.75">
      <c r="A50" s="529" t="s">
        <v>346</v>
      </c>
      <c r="B50" s="529"/>
      <c r="C50" s="529"/>
      <c r="D50" s="529"/>
      <c r="E50" s="529"/>
    </row>
    <row r="51" spans="1:5" ht="15.75">
      <c r="A51" s="530" t="s">
        <v>347</v>
      </c>
      <c r="B51" s="530"/>
      <c r="C51" s="530"/>
      <c r="D51" s="530"/>
      <c r="E51" s="530"/>
    </row>
    <row r="52" spans="1:5">
      <c r="A52" s="512"/>
      <c r="B52" s="512"/>
      <c r="C52" s="512"/>
      <c r="D52" s="512"/>
      <c r="E52" s="512"/>
    </row>
    <row r="53" spans="1:5">
      <c r="A53" s="527"/>
      <c r="B53" s="527"/>
      <c r="C53" s="527"/>
      <c r="D53" s="527"/>
      <c r="E53" s="527"/>
    </row>
  </sheetData>
  <mergeCells count="38">
    <mergeCell ref="A52:E52"/>
    <mergeCell ref="A53:E53"/>
    <mergeCell ref="B44:E44"/>
    <mergeCell ref="B45:E45"/>
    <mergeCell ref="A49:E49"/>
    <mergeCell ref="A50:E50"/>
    <mergeCell ref="A51:E51"/>
    <mergeCell ref="B32:E32"/>
    <mergeCell ref="A33:A41"/>
    <mergeCell ref="B33:E33"/>
    <mergeCell ref="D34:E34"/>
    <mergeCell ref="D35:E35"/>
    <mergeCell ref="D36:E36"/>
    <mergeCell ref="D37:E37"/>
    <mergeCell ref="D38:E38"/>
    <mergeCell ref="D39:E39"/>
    <mergeCell ref="D40:E40"/>
    <mergeCell ref="D41:E41"/>
    <mergeCell ref="B24:E24"/>
    <mergeCell ref="B27:E27"/>
    <mergeCell ref="A28:A29"/>
    <mergeCell ref="B28:E28"/>
    <mergeCell ref="B29:E29"/>
    <mergeCell ref="B15:E15"/>
    <mergeCell ref="B16:E16"/>
    <mergeCell ref="B19:E19"/>
    <mergeCell ref="B20:E20"/>
    <mergeCell ref="B23:E23"/>
    <mergeCell ref="B6:E6"/>
    <mergeCell ref="A8:B8"/>
    <mergeCell ref="A9:E9"/>
    <mergeCell ref="B11:E11"/>
    <mergeCell ref="B12:E12"/>
    <mergeCell ref="A1:E1"/>
    <mergeCell ref="A2:E2"/>
    <mergeCell ref="A3:E3"/>
    <mergeCell ref="A4:E4"/>
    <mergeCell ref="B5:E5"/>
  </mergeCells>
  <pageMargins left="0.78749999999999998" right="0.78749999999999998" top="1.05277777777778" bottom="1.05277777777778" header="0.78749999999999998" footer="0.78749999999999998"/>
  <pageSetup paperSize="9" scale="70" orientation="portrait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26</vt:i4>
      </vt:variant>
    </vt:vector>
  </HeadingPairs>
  <TitlesOfParts>
    <vt:vector size="35" baseType="lpstr">
      <vt:lpstr>Memória_RUA 13 DE MAIO</vt:lpstr>
      <vt:lpstr>Orçamentária_RUA 13 DE MAIO</vt:lpstr>
      <vt:lpstr>CURVA ABC_ RUA 13 DE MAIO</vt:lpstr>
      <vt:lpstr>FISICO-FINANCEIRO_13 DE MAIO</vt:lpstr>
      <vt:lpstr>BDI_RUA 13 DE MAIO</vt:lpstr>
      <vt:lpstr>COMPOSIÇÕES PRÓPRIAS_13 DE MAIO</vt:lpstr>
      <vt:lpstr>COMPOSIÇÃO_ESCADARIA_13 DE MAIO</vt:lpstr>
      <vt:lpstr>BDI</vt:lpstr>
      <vt:lpstr>Projeto Básico</vt:lpstr>
      <vt:lpstr>BDI!Area_de_impressao</vt:lpstr>
      <vt:lpstr>'Memória_RUA 13 DE MAIO'!Area_de_impressao</vt:lpstr>
      <vt:lpstr>'Orçamentária_RUA 13 DE MAIO'!Area_de_impressao</vt:lpstr>
      <vt:lpstr>BDI!Print_Area_0</vt:lpstr>
      <vt:lpstr>'Memória_RUA 13 DE MAIO'!Print_Area_0</vt:lpstr>
      <vt:lpstr>'Orçamentária_RUA 13 DE MAIO'!Print_Area_0</vt:lpstr>
      <vt:lpstr>BDI!Print_Area_0_0</vt:lpstr>
      <vt:lpstr>'Memória_RUA 13 DE MAIO'!Print_Area_0_0</vt:lpstr>
      <vt:lpstr>'Orçamentária_RUA 13 DE MAIO'!Print_Area_0_0</vt:lpstr>
      <vt:lpstr>BDI!Print_Area_0_0_0</vt:lpstr>
      <vt:lpstr>'Memória_RUA 13 DE MAIO'!Print_Area_0_0_0</vt:lpstr>
      <vt:lpstr>'Orçamentária_RUA 13 DE MAIO'!Print_Area_0_0_0</vt:lpstr>
      <vt:lpstr>'Orçamentária_RUA 13 DE MAIO'!Print_Area_0_0_0_0</vt:lpstr>
      <vt:lpstr>'Memória_RUA 13 DE MAIO'!Print_Area_0_0_0_0_0</vt:lpstr>
      <vt:lpstr>'Orçamentária_RUA 13 DE MAIO'!Print_Area_0_0_0_0_0</vt:lpstr>
      <vt:lpstr>'Orçamentária_RUA 13 DE MAIO'!Print_Area_0_0_0_0_0_0</vt:lpstr>
      <vt:lpstr>BDI!Print_Titles_0</vt:lpstr>
      <vt:lpstr>'Memória_RUA 13 DE MAIO'!Print_Titles_0</vt:lpstr>
      <vt:lpstr>'Orçamentária_RUA 13 DE MAIO'!Print_Titles_0</vt:lpstr>
      <vt:lpstr>BDI!Print_Titles_0_0</vt:lpstr>
      <vt:lpstr>'Memória_RUA 13 DE MAIO'!Print_Titles_0_0</vt:lpstr>
      <vt:lpstr>'Orçamentária_RUA 13 DE MAIO'!Print_Titles_0_0</vt:lpstr>
      <vt:lpstr>BDI!Print_Titles_0_0_0</vt:lpstr>
      <vt:lpstr>'Memória_RUA 13 DE MAIO'!Print_Titles_0_0_0</vt:lpstr>
      <vt:lpstr>'Orçamentária_RUA 13 DE MAIO'!Print_Titles_0_0_0</vt:lpstr>
      <vt:lpstr>BDI!Titulos_de_impressao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Juliano Fernandes Carneiro Cardoso</dc:creator>
  <dc:description/>
  <cp:lastModifiedBy>MATHEUS FARIAS</cp:lastModifiedBy>
  <cp:revision>89</cp:revision>
  <cp:lastPrinted>2023-03-13T13:01:46Z</cp:lastPrinted>
  <dcterms:created xsi:type="dcterms:W3CDTF">2014-01-08T14:42:00Z</dcterms:created>
  <dcterms:modified xsi:type="dcterms:W3CDTF">2023-03-13T13:08:48Z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CV">
    <vt:lpwstr>F5D0034B3C4D4C898599C0F1A247D6D1</vt:lpwstr>
  </property>
  <property fmtid="{D5CDD505-2E9C-101B-9397-08002B2CF9AE}" pid="4" name="KSOProductBuildVer">
    <vt:lpwstr>1046-11.2.0.11130</vt:lpwstr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