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1840" windowHeight="11955" tabRatio="812"/>
  </bookViews>
  <sheets>
    <sheet name="Lotes" sheetId="4" r:id="rId1"/>
    <sheet name="Rotas" sheetId="3" r:id="rId2"/>
    <sheet name="ESCOLAS GEO" sheetId="2" r:id="rId3"/>
    <sheet name="MAPA ROTAS" sheetId="1" r:id="rId4"/>
    <sheet name="Table 1" sheetId="14" state="hidden" r:id="rId5"/>
    <sheet name="Ônibus" sheetId="5" r:id="rId6"/>
    <sheet name="Dados de Entrada" sheetId="7" r:id="rId7"/>
    <sheet name="COMPOSIÇÕES" sheetId="13" r:id="rId8"/>
    <sheet name="Depreciação e Infração" sheetId="8" r:id="rId9"/>
    <sheet name="Manutenção" sheetId="9" r:id="rId10"/>
    <sheet name="Encargos Sociais" sheetId="10" r:id="rId11"/>
    <sheet name="BDI" sheetId="11" r:id="rId12"/>
    <sheet name="COTAÇÕES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2Excel_BuiltIn_Print_Area_1_1">#REF!</definedName>
    <definedName name="_xlnm._FilterDatabase" localSheetId="7" hidden="1">COMPOSIÇÕES!$A$6:$J$66</definedName>
    <definedName name="_xlnm._FilterDatabase" localSheetId="12" hidden="1">COTAÇÕES!$A$6:$G$14</definedName>
    <definedName name="AB">#REF!</definedName>
    <definedName name="ABC_ATUAL">[1]Plan1!#REF!</definedName>
    <definedName name="area">[1]Plan1!#REF!</definedName>
    <definedName name="_xlnm.Print_Area" localSheetId="11">BDI!$A$1:$B$21</definedName>
    <definedName name="_xlnm.Print_Area" localSheetId="7">COMPOSIÇÕES!$A$1:$G$16</definedName>
    <definedName name="_xlnm.Print_Area" localSheetId="12">COTAÇÕES!$A$1:$F$42</definedName>
    <definedName name="_xlnm.Print_Area" localSheetId="6">'Dados de Entrada'!$A$1:$N$40</definedName>
    <definedName name="_xlnm.Print_Area" localSheetId="8">'Depreciação e Infração'!$A$1:$H$62</definedName>
    <definedName name="_xlnm.Print_Area" localSheetId="10">'Encargos Sociais'!$A$1:$I$64</definedName>
    <definedName name="_xlnm.Print_Area" localSheetId="2">'ESCOLAS GEO'!$A$1:$F$10</definedName>
    <definedName name="_xlnm.Print_Area" localSheetId="0">Lotes!$A$1:$H$13</definedName>
    <definedName name="_xlnm.Print_Area" localSheetId="9">Manutenção!$A$1:$B$28</definedName>
    <definedName name="_xlnm.Print_Area" localSheetId="3">'MAPA ROTAS'!$A$1:$M$40</definedName>
    <definedName name="_xlnm.Print_Area" localSheetId="5">Ônibus!$A$1:$K$48</definedName>
    <definedName name="_xlnm.Print_Area" localSheetId="1">Rotas!$A$1:$J$33</definedName>
    <definedName name="_xlnm.Print_Area">[1]Plan1!#REF!</definedName>
    <definedName name="_xlnm.Database" localSheetId="7">#REF!</definedName>
    <definedName name="_xlnm.Database" localSheetId="12">#REF!</definedName>
    <definedName name="_xlnm.Database">#REF!</definedName>
    <definedName name="BuiltIn_Print_Area">#REF!</definedName>
    <definedName name="calculo">#REF!</definedName>
    <definedName name="comp">#REF!</definedName>
    <definedName name="cotação">'[2]450'!#REF!</definedName>
    <definedName name="cronograma">'[3]PLANILHA FONTE'!$B$2:$G$290</definedName>
    <definedName name="CS">'[4]CS#'!$A$3:$K$12</definedName>
    <definedName name="CURRENCY">#REF!</definedName>
    <definedName name="custo">#REF!</definedName>
    <definedName name="d">'[2]450'!#REF!</definedName>
    <definedName name="DNIT">'[5]CONSULT DNIT'!$A$1:$Y$65536</definedName>
    <definedName name="equip">#REF!</definedName>
    <definedName name="esc">#REF!</definedName>
    <definedName name="escada">[1]Plan1!#REF!</definedName>
    <definedName name="ESPECIFICAÇÃO">#REF!</definedName>
    <definedName name="eXCEL">#REF!</definedName>
    <definedName name="Excel_BuiltIn__FilterDatabase_4" localSheetId="7">#REF!</definedName>
    <definedName name="Excel_BuiltIn__FilterDatabase_4">#REF!</definedName>
    <definedName name="Excel_BuiltIn_Print_Area_1">#REF!</definedName>
    <definedName name="Excel_BuiltIn_Print_Area_10" localSheetId="7">#REF!</definedName>
    <definedName name="Excel_BuiltIn_Print_Area_10">#REF!</definedName>
    <definedName name="Excel_BuiltIn_Print_Area_100" localSheetId="7">#REF!</definedName>
    <definedName name="Excel_BuiltIn_Print_Area_100">#REF!</definedName>
    <definedName name="Excel_BuiltIn_Print_Area_102">#REF!</definedName>
    <definedName name="Excel_BuiltIn_Print_Area_103">#REF!</definedName>
    <definedName name="Excel_BuiltIn_Print_Area_104">#REF!</definedName>
    <definedName name="Excel_BuiltIn_Print_Area_105">#REF!</definedName>
    <definedName name="Excel_BuiltIn_Print_Area_107">#REF!</definedName>
    <definedName name="Excel_BuiltIn_Print_Area_108">#REF!</definedName>
    <definedName name="Excel_BuiltIn_Print_Area_109">#REF!</definedName>
    <definedName name="Excel_BuiltIn_Print_Area_11">#REF!</definedName>
    <definedName name="Excel_BuiltIn_Print_Area_110">#REF!</definedName>
    <definedName name="Excel_BuiltIn_Print_Area_111">#REF!</definedName>
    <definedName name="Excel_BuiltIn_Print_Area_112">#REF!</definedName>
    <definedName name="Excel_BuiltIn_Print_Area_113">#REF!</definedName>
    <definedName name="Excel_BuiltIn_Print_Area_114">#REF!</definedName>
    <definedName name="Excel_BuiltIn_Print_Area_115">#REF!</definedName>
    <definedName name="Excel_BuiltIn_Print_Area_116">#REF!</definedName>
    <definedName name="Excel_BuiltIn_Print_Area_117">#REF!</definedName>
    <definedName name="Excel_BuiltIn_Print_Area_118">#REF!</definedName>
    <definedName name="Excel_BuiltIn_Print_Area_119">#REF!</definedName>
    <definedName name="Excel_BuiltIn_Print_Area_12">#REF!</definedName>
    <definedName name="Excel_BuiltIn_Print_Area_120">#REF!</definedName>
    <definedName name="Excel_BuiltIn_Print_Area_121">#REF!</definedName>
    <definedName name="Excel_BuiltIn_Print_Area_122">#REF!</definedName>
    <definedName name="Excel_BuiltIn_Print_Area_123">#REF!</definedName>
    <definedName name="Excel_BuiltIn_Print_Area_124">#REF!</definedName>
    <definedName name="Excel_BuiltIn_Print_Area_125">#REF!</definedName>
    <definedName name="Excel_BuiltIn_Print_Area_126">#REF!</definedName>
    <definedName name="Excel_BuiltIn_Print_Area_127">#REF!</definedName>
    <definedName name="Excel_BuiltIn_Print_Area_128">#REF!</definedName>
    <definedName name="Excel_BuiltIn_Print_Area_129">#REF!</definedName>
    <definedName name="Excel_BuiltIn_Print_Area_13">#REF!</definedName>
    <definedName name="Excel_BuiltIn_Print_Area_130">#REF!</definedName>
    <definedName name="Excel_BuiltIn_Print_Area_131">#REF!</definedName>
    <definedName name="Excel_BuiltIn_Print_Area_132">#REF!</definedName>
    <definedName name="Excel_BuiltIn_Print_Area_134">#REF!</definedName>
    <definedName name="Excel_BuiltIn_Print_Area_135">#REF!</definedName>
    <definedName name="Excel_BuiltIn_Print_Area_136">#REF!</definedName>
    <definedName name="Excel_BuiltIn_Print_Area_137">#REF!</definedName>
    <definedName name="Excel_BuiltIn_Print_Area_138">#REF!</definedName>
    <definedName name="Excel_BuiltIn_Print_Area_139">#REF!</definedName>
    <definedName name="Excel_BuiltIn_Print_Area_14">#REF!</definedName>
    <definedName name="Excel_BuiltIn_Print_Area_140">#REF!</definedName>
    <definedName name="Excel_BuiltIn_Print_Area_141">#REF!</definedName>
    <definedName name="Excel_BuiltIn_Print_Area_142">#REF!</definedName>
    <definedName name="Excel_BuiltIn_Print_Area_143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20">#REF!</definedName>
    <definedName name="Excel_BuiltIn_Print_Area_22">#REF!</definedName>
    <definedName name="Excel_BuiltIn_Print_Area_24">#REF!</definedName>
    <definedName name="Excel_BuiltIn_Print_Area_26">#REF!</definedName>
    <definedName name="Excel_BuiltIn_Print_Area_3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37">#REF!</definedName>
    <definedName name="Excel_BuiltIn_Print_Area_38">#REF!</definedName>
    <definedName name="Excel_BuiltIn_Print_Area_39">#REF!</definedName>
    <definedName name="Excel_BuiltIn_Print_Area_4">#REF!</definedName>
    <definedName name="Excel_BuiltIn_Print_Area_40">#REF!</definedName>
    <definedName name="Excel_BuiltIn_Print_Area_41">#REF!</definedName>
    <definedName name="Excel_BuiltIn_Print_Area_42">#REF!</definedName>
    <definedName name="Excel_BuiltIn_Print_Area_43">#REF!</definedName>
    <definedName name="Excel_BuiltIn_Print_Area_44">#REF!</definedName>
    <definedName name="Excel_BuiltIn_Print_Area_45">#REF!</definedName>
    <definedName name="Excel_BuiltIn_Print_Area_46">#REF!</definedName>
    <definedName name="Excel_BuiltIn_Print_Area_47">#REF!</definedName>
    <definedName name="Excel_BuiltIn_Print_Area_48">#REF!</definedName>
    <definedName name="Excel_BuiltIn_Print_Area_49">#REF!</definedName>
    <definedName name="Excel_BuiltIn_Print_Area_5">#REF!</definedName>
    <definedName name="Excel_BuiltIn_Print_Area_50">#REF!</definedName>
    <definedName name="Excel_BuiltIn_Print_Area_51">#REF!</definedName>
    <definedName name="Excel_BuiltIn_Print_Area_52">#REF!</definedName>
    <definedName name="Excel_BuiltIn_Print_Area_53">#REF!</definedName>
    <definedName name="Excel_BuiltIn_Print_Area_54">#REF!</definedName>
    <definedName name="Excel_BuiltIn_Print_Area_55">#REF!</definedName>
    <definedName name="Excel_BuiltIn_Print_Area_56">#REF!</definedName>
    <definedName name="Excel_BuiltIn_Print_Area_57">#REF!</definedName>
    <definedName name="Excel_BuiltIn_Print_Area_58">#REF!</definedName>
    <definedName name="Excel_BuiltIn_Print_Area_59">#REF!</definedName>
    <definedName name="Excel_BuiltIn_Print_Area_6">#REF!</definedName>
    <definedName name="Excel_BuiltIn_Print_Area_60">#REF!</definedName>
    <definedName name="Excel_BuiltIn_Print_Area_61">#REF!</definedName>
    <definedName name="Excel_BuiltIn_Print_Area_62">#REF!</definedName>
    <definedName name="Excel_BuiltIn_Print_Area_63">#REF!</definedName>
    <definedName name="Excel_BuiltIn_Print_Area_64">#REF!</definedName>
    <definedName name="Excel_BuiltIn_Print_Area_65">#REF!</definedName>
    <definedName name="Excel_BuiltIn_Print_Area_66">#REF!</definedName>
    <definedName name="Excel_BuiltIn_Print_Area_67">#REF!</definedName>
    <definedName name="Excel_BuiltIn_Print_Area_68">#REF!</definedName>
    <definedName name="Excel_BuiltIn_Print_Area_69">#REF!</definedName>
    <definedName name="Excel_BuiltIn_Print_Area_7">#REF!</definedName>
    <definedName name="Excel_BuiltIn_Print_Area_70">#REF!</definedName>
    <definedName name="Excel_BuiltIn_Print_Area_71">#REF!</definedName>
    <definedName name="Excel_BuiltIn_Print_Area_72">#REF!</definedName>
    <definedName name="Excel_BuiltIn_Print_Area_74">#REF!</definedName>
    <definedName name="Excel_BuiltIn_Print_Area_75">#REF!</definedName>
    <definedName name="Excel_BuiltIn_Print_Area_76">#REF!</definedName>
    <definedName name="Excel_BuiltIn_Print_Area_77">#REF!</definedName>
    <definedName name="Excel_BuiltIn_Print_Area_78">#REF!</definedName>
    <definedName name="Excel_BuiltIn_Print_Area_79">#REF!</definedName>
    <definedName name="Excel_BuiltIn_Print_Area_8">#REF!</definedName>
    <definedName name="Excel_BuiltIn_Print_Area_80">#REF!</definedName>
    <definedName name="Excel_BuiltIn_Print_Area_81">#REF!</definedName>
    <definedName name="Excel_BuiltIn_Print_Area_82">#REF!</definedName>
    <definedName name="Excel_BuiltIn_Print_Area_83">#REF!</definedName>
    <definedName name="Excel_BuiltIn_Print_Area_84">#REF!</definedName>
    <definedName name="Excel_BuiltIn_Print_Area_86">#REF!</definedName>
    <definedName name="Excel_BuiltIn_Print_Area_87">#REF!</definedName>
    <definedName name="Excel_BuiltIn_Print_Area_88">#REF!</definedName>
    <definedName name="Excel_BuiltIn_Print_Area_89">#REF!</definedName>
    <definedName name="Excel_BuiltIn_Print_Area_90">#REF!</definedName>
    <definedName name="Excel_BuiltIn_Print_Area_94">#REF!</definedName>
    <definedName name="Excel_BuiltIn_Print_Area_95">#REF!</definedName>
    <definedName name="Excel_BuiltIn_Print_Area_96">#REF!</definedName>
    <definedName name="Excel_BuiltIn_Print_Area_97">#REF!</definedName>
    <definedName name="Excel_BuiltIn_Print_Area_98">#REF!</definedName>
    <definedName name="Excel_BuiltIn_Print_Area_99">#REF!</definedName>
    <definedName name="Excel_BuiltIn_Print_Titles_3">#REF!</definedName>
    <definedName name="Excel_BuiltIn_Print_Titles_4_1">#REF!</definedName>
    <definedName name="Excel_BuiltIn_Print_Titles_5">[6]ONIBUS!#REF!</definedName>
    <definedName name="Excel_BuiltIn_Print_Titles_6">#REF!</definedName>
    <definedName name="f">'[2]450'!#REF!</definedName>
    <definedName name="fluxo">'[2]450'!#REF!</definedName>
    <definedName name="francis">#REF!</definedName>
    <definedName name="graf">#REF!</definedName>
    <definedName name="INDICE">#REF!</definedName>
    <definedName name="Item">#REF!</definedName>
    <definedName name="JATO">#REF!</definedName>
    <definedName name="JATO1">#REF!</definedName>
    <definedName name="K">#REF!</definedName>
    <definedName name="LARANJEIRAS">#REF!</definedName>
    <definedName name="LISTA1">'[5]LOTE 01'!$D$237:$J$290</definedName>
    <definedName name="LISTA2">'[5]LOTE 02'!$D$295:$J$421</definedName>
    <definedName name="LRANJA">'[7]CUSTO ZONA SUL'!$A$3:$N$21</definedName>
    <definedName name="MED">#REF!</definedName>
    <definedName name="MUro">#REF!</definedName>
    <definedName name="N.">#REF!</definedName>
    <definedName name="parametros">#REF!</definedName>
    <definedName name="PLANILHA">#REF!</definedName>
    <definedName name="PROJETO_MACRO">'[2]450'!#REF!</definedName>
    <definedName name="PROJETO_MACRODRENAGEM">#REF!</definedName>
    <definedName name="QUANT">#REF!</definedName>
    <definedName name="REFERENCIA" localSheetId="7">[8]Plan1!$A$1:$A$11</definedName>
    <definedName name="REFERENCIA">[9]Plan1!$A$1:$A$11</definedName>
    <definedName name="RPA_1">[5]Planilha_PAV.DREN_RPA1!$A$1:$H$65536</definedName>
    <definedName name="RPA_2">[10]Planilha_PAV.DREN_RPA2!$A$1:$G$65536</definedName>
    <definedName name="RPA_3">[10]Planilha_PAV.DREN_RPA3!$A$1:$G$65536</definedName>
    <definedName name="RPA_4">[10]Planilha_PAV.DREN_RPA4!$A$1:$G$65536</definedName>
    <definedName name="RPA_5">[10]Planilha_PAV.DREN_RPA5!$A$1:$G$65536</definedName>
    <definedName name="RPA_6">[5]Planilha_PAV.DREN_RPA6!$A$1:$H$65536</definedName>
    <definedName name="SICRO">[5]SICRO!$A$1:$H$65536</definedName>
    <definedName name="SUMMERY">#REF!</definedName>
    <definedName name="TABELA">'[11]PLANILHA FONTE'!$B$1:$G$290</definedName>
    <definedName name="TABELA_1">#REF!</definedName>
    <definedName name="_xlnm.Print_Titles" localSheetId="7">COMPOSIÇÕES!#REF!</definedName>
    <definedName name="_xlnm.Print_Titles" localSheetId="12">COTAÇÕES!$6:$6</definedName>
    <definedName name="TOTAL">#REF!</definedName>
    <definedName name="trut">#REF!</definedName>
    <definedName name="UNIT">#REF!</definedName>
    <definedName name="Z_3224C2C3_6AB6_40CB_9A38_BDEF1D1A1F31_.wvu.FilterData" localSheetId="3" hidden="1">'MAPA ROTAS'!$A$111:$E$111</definedName>
    <definedName name="ZONASUL">'[7]CUSTO ZONA SUL'!$A$3:$N$21</definedName>
  </definedNames>
  <calcPr calcId="124519"/>
  <customWorkbookViews>
    <customWorkbookView name="Filtro 1" guid="{3224C2C3-6AB6-40CB-9A38-BDEF1D1A1F31}" maximized="1" windowWidth="0" windowHeight="0" activeSheetId="0"/>
  </customWorkbookViews>
</workbook>
</file>

<file path=xl/calcChain.xml><?xml version="1.0" encoding="utf-8"?>
<calcChain xmlns="http://schemas.openxmlformats.org/spreadsheetml/2006/main">
  <c r="B21" i="11"/>
  <c r="B17"/>
  <c r="B14" s="1"/>
  <c r="B12"/>
  <c r="F35" i="12" l="1"/>
  <c r="F31"/>
  <c r="F27"/>
  <c r="F23"/>
  <c r="F19"/>
  <c r="F11"/>
  <c r="F7"/>
  <c r="A13" i="3" l="1"/>
  <c r="A14"/>
  <c r="A15"/>
  <c r="A16"/>
  <c r="A17"/>
  <c r="A18"/>
  <c r="A19"/>
  <c r="A20"/>
  <c r="A21"/>
  <c r="A22"/>
  <c r="A23"/>
  <c r="A25"/>
  <c r="A8"/>
  <c r="A7"/>
  <c r="B38" i="1"/>
  <c r="B37"/>
  <c r="A29" i="3" s="1"/>
  <c r="B36" i="1"/>
  <c r="B39" s="1"/>
  <c r="B35"/>
  <c r="B34"/>
  <c r="A28" i="3" s="1"/>
  <c r="B33" i="1"/>
  <c r="B32"/>
  <c r="B31"/>
  <c r="A27" i="3" s="1"/>
  <c r="B29" i="1"/>
  <c r="B30"/>
  <c r="B28"/>
  <c r="A26" i="3" s="1"/>
  <c r="B10" i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A24" i="3" s="1"/>
  <c r="B9" i="1"/>
  <c r="A9" i="3" s="1"/>
  <c r="A10" l="1"/>
  <c r="A11"/>
  <c r="A12"/>
  <c r="D29" l="1"/>
  <c r="D28"/>
  <c r="D27"/>
  <c r="D26"/>
  <c r="D25"/>
  <c r="D24"/>
  <c r="D23"/>
  <c r="D22"/>
  <c r="D21"/>
  <c r="D20"/>
  <c r="D19"/>
  <c r="M9" i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8"/>
  <c r="F9"/>
  <c r="F9" i="3" s="1"/>
  <c r="G9" i="1"/>
  <c r="G9" i="3" s="1"/>
  <c r="H9" i="1"/>
  <c r="F10"/>
  <c r="G10"/>
  <c r="G10" i="3" s="1"/>
  <c r="H10" i="1"/>
  <c r="F11"/>
  <c r="F11" i="3" s="1"/>
  <c r="G11" i="1"/>
  <c r="H11"/>
  <c r="F12"/>
  <c r="F12" i="3" s="1"/>
  <c r="G12" i="1"/>
  <c r="H12"/>
  <c r="F13"/>
  <c r="G13"/>
  <c r="G13" i="3" s="1"/>
  <c r="H13" i="1"/>
  <c r="F14"/>
  <c r="F14" i="3" s="1"/>
  <c r="G14" i="1"/>
  <c r="H14"/>
  <c r="F15"/>
  <c r="F15" i="3" s="1"/>
  <c r="G15" i="1"/>
  <c r="G15" i="3" s="1"/>
  <c r="H15" i="1"/>
  <c r="F16"/>
  <c r="F16" i="3" s="1"/>
  <c r="G16" i="1"/>
  <c r="G16" i="3" s="1"/>
  <c r="H16" i="1"/>
  <c r="F17"/>
  <c r="F17" i="3" s="1"/>
  <c r="G17" i="1"/>
  <c r="G17" i="3" s="1"/>
  <c r="H17" i="1"/>
  <c r="F18"/>
  <c r="F18" i="3" s="1"/>
  <c r="G18" i="1"/>
  <c r="G18" i="3" s="1"/>
  <c r="H18" i="1"/>
  <c r="F19"/>
  <c r="F19" i="3" s="1"/>
  <c r="G19" i="1"/>
  <c r="H19"/>
  <c r="F20"/>
  <c r="G20"/>
  <c r="G20" i="3" s="1"/>
  <c r="H20" i="1"/>
  <c r="F21"/>
  <c r="G21"/>
  <c r="G21" i="3" s="1"/>
  <c r="H21" i="1"/>
  <c r="F22"/>
  <c r="F22" i="3" s="1"/>
  <c r="G22" i="1"/>
  <c r="G22" i="3" s="1"/>
  <c r="H22" i="1"/>
  <c r="F23"/>
  <c r="F23" i="3" s="1"/>
  <c r="G23" i="1"/>
  <c r="G23" i="3" s="1"/>
  <c r="H23" i="1"/>
  <c r="F24"/>
  <c r="F24" i="3" s="1"/>
  <c r="G24" i="1"/>
  <c r="H24"/>
  <c r="F25"/>
  <c r="G25"/>
  <c r="G25" i="3" s="1"/>
  <c r="H25" i="1"/>
  <c r="F26"/>
  <c r="G26"/>
  <c r="H26"/>
  <c r="F27"/>
  <c r="G27"/>
  <c r="H27"/>
  <c r="F28"/>
  <c r="F26" i="3" s="1"/>
  <c r="G28" i="1"/>
  <c r="G26" i="3" s="1"/>
  <c r="H28" i="1"/>
  <c r="F29"/>
  <c r="I29" s="1"/>
  <c r="K29" s="1"/>
  <c r="L29" s="1"/>
  <c r="G29"/>
  <c r="H29"/>
  <c r="F30"/>
  <c r="I30" s="1"/>
  <c r="K30" s="1"/>
  <c r="L30" s="1"/>
  <c r="G30"/>
  <c r="H30"/>
  <c r="F31"/>
  <c r="G31"/>
  <c r="H31"/>
  <c r="F32"/>
  <c r="G32"/>
  <c r="H32"/>
  <c r="F33"/>
  <c r="G33"/>
  <c r="H33"/>
  <c r="F34"/>
  <c r="G34"/>
  <c r="G28" i="3" s="1"/>
  <c r="H34" i="1"/>
  <c r="F35"/>
  <c r="G35"/>
  <c r="H35"/>
  <c r="F36"/>
  <c r="G36"/>
  <c r="H36"/>
  <c r="F37"/>
  <c r="F29" i="3" s="1"/>
  <c r="G37" i="1"/>
  <c r="G29" i="3" s="1"/>
  <c r="H37" i="1"/>
  <c r="F38"/>
  <c r="G38"/>
  <c r="H38"/>
  <c r="F39"/>
  <c r="G39"/>
  <c r="H39"/>
  <c r="F8"/>
  <c r="H8"/>
  <c r="G8"/>
  <c r="G6"/>
  <c r="H3" i="1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2"/>
  <c r="F6" i="1"/>
  <c r="H6"/>
  <c r="E9"/>
  <c r="C9" i="3" s="1"/>
  <c r="E10" i="1"/>
  <c r="C10" i="3" s="1"/>
  <c r="E11" i="1"/>
  <c r="C11" i="3" s="1"/>
  <c r="E12" i="1"/>
  <c r="C12" i="3" s="1"/>
  <c r="E13" i="1"/>
  <c r="C13" i="3" s="1"/>
  <c r="E14" i="1"/>
  <c r="C14" i="3" s="1"/>
  <c r="E15" i="1"/>
  <c r="C15" i="3" s="1"/>
  <c r="E16" i="1"/>
  <c r="C16" i="3" s="1"/>
  <c r="E17" i="1"/>
  <c r="C17" i="3" s="1"/>
  <c r="E18" i="1"/>
  <c r="C18" i="3" s="1"/>
  <c r="E19" i="1"/>
  <c r="C19" i="3" s="1"/>
  <c r="E20" i="1"/>
  <c r="C20" i="3" s="1"/>
  <c r="E21" i="1"/>
  <c r="C21" i="3" s="1"/>
  <c r="E22" i="1"/>
  <c r="C22" i="3" s="1"/>
  <c r="E23" i="1"/>
  <c r="C23" i="3" s="1"/>
  <c r="E24" i="1"/>
  <c r="C24" i="3" s="1"/>
  <c r="E25" i="1"/>
  <c r="C25" i="3" s="1"/>
  <c r="E26" i="1"/>
  <c r="E27"/>
  <c r="E28"/>
  <c r="C26" i="3" s="1"/>
  <c r="E29" i="1"/>
  <c r="E30"/>
  <c r="E31"/>
  <c r="C27" i="3" s="1"/>
  <c r="E32" i="1"/>
  <c r="E33"/>
  <c r="E34"/>
  <c r="C28" i="3" s="1"/>
  <c r="E35" i="1"/>
  <c r="E36"/>
  <c r="E37"/>
  <c r="C29" i="3" s="1"/>
  <c r="E38" i="1"/>
  <c r="E39"/>
  <c r="E8"/>
  <c r="C8" i="3" s="1"/>
  <c r="D39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8"/>
  <c r="C9"/>
  <c r="B9" i="3" s="1"/>
  <c r="C10" i="1"/>
  <c r="B10" i="3" s="1"/>
  <c r="C11" i="1"/>
  <c r="B11" i="3" s="1"/>
  <c r="C12" i="1"/>
  <c r="B12" i="3" s="1"/>
  <c r="C13" i="1"/>
  <c r="B13" i="3" s="1"/>
  <c r="C14" i="1"/>
  <c r="B14" i="3" s="1"/>
  <c r="C15" i="1"/>
  <c r="B15" i="3" s="1"/>
  <c r="C16" i="1"/>
  <c r="B16" i="3" s="1"/>
  <c r="C17" i="1"/>
  <c r="B17" i="3" s="1"/>
  <c r="C18" i="1"/>
  <c r="B18" i="3" s="1"/>
  <c r="C19" i="1"/>
  <c r="B19" i="3" s="1"/>
  <c r="C20" i="1"/>
  <c r="B20" i="3" s="1"/>
  <c r="C21" i="1"/>
  <c r="B21" i="3" s="1"/>
  <c r="C22" i="1"/>
  <c r="B22" i="3" s="1"/>
  <c r="C23" i="1"/>
  <c r="B23" i="3" s="1"/>
  <c r="C24" i="1"/>
  <c r="B24" i="3" s="1"/>
  <c r="C25" i="1"/>
  <c r="B25" i="3" s="1"/>
  <c r="C26" i="1"/>
  <c r="C27"/>
  <c r="C28"/>
  <c r="B26" i="3" s="1"/>
  <c r="C29" i="1"/>
  <c r="C30"/>
  <c r="C31"/>
  <c r="B27" i="3" s="1"/>
  <c r="C32" i="1"/>
  <c r="C33"/>
  <c r="C34"/>
  <c r="B28" i="3" s="1"/>
  <c r="C35" i="1"/>
  <c r="C36"/>
  <c r="C37"/>
  <c r="B29" i="3" s="1"/>
  <c r="C38" i="1"/>
  <c r="C39"/>
  <c r="C8"/>
  <c r="B8" i="3" s="1"/>
  <c r="A9" i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8"/>
  <c r="N24" i="7"/>
  <c r="G11" i="13"/>
  <c r="G9"/>
  <c r="M40" i="1" l="1"/>
  <c r="F28" i="3"/>
  <c r="H28" s="1"/>
  <c r="G14"/>
  <c r="F40" i="1"/>
  <c r="F8" i="3"/>
  <c r="I10" i="1"/>
  <c r="K10" s="1"/>
  <c r="L10" s="1"/>
  <c r="F10" i="3"/>
  <c r="F27"/>
  <c r="H27" s="1"/>
  <c r="G24"/>
  <c r="H24" s="1"/>
  <c r="I20" i="1"/>
  <c r="K20" s="1"/>
  <c r="L20" s="1"/>
  <c r="F20" i="3"/>
  <c r="G8"/>
  <c r="G40" i="1"/>
  <c r="G27" i="3"/>
  <c r="G11"/>
  <c r="I25" i="1"/>
  <c r="K25" s="1"/>
  <c r="L25" s="1"/>
  <c r="F25" i="3"/>
  <c r="I21" i="1"/>
  <c r="K21" s="1"/>
  <c r="L21" s="1"/>
  <c r="F21" i="3"/>
  <c r="H40" i="1"/>
  <c r="G12" i="3"/>
  <c r="G19"/>
  <c r="H19" s="1"/>
  <c r="I13" i="1"/>
  <c r="K13" s="1"/>
  <c r="L13" s="1"/>
  <c r="F13" i="3"/>
  <c r="H22"/>
  <c r="H20"/>
  <c r="H21"/>
  <c r="H23"/>
  <c r="H25"/>
  <c r="H26"/>
  <c r="I24" i="1"/>
  <c r="K24" s="1"/>
  <c r="L24" s="1"/>
  <c r="I11"/>
  <c r="K11" s="1"/>
  <c r="L11" s="1"/>
  <c r="H29" i="3"/>
  <c r="I35" i="1"/>
  <c r="K35" s="1"/>
  <c r="L35" s="1"/>
  <c r="I15"/>
  <c r="K15" s="1"/>
  <c r="L15" s="1"/>
  <c r="I36"/>
  <c r="K36" s="1"/>
  <c r="L36" s="1"/>
  <c r="I23"/>
  <c r="K23" s="1"/>
  <c r="L23" s="1"/>
  <c r="I22"/>
  <c r="K22" s="1"/>
  <c r="L22" s="1"/>
  <c r="I31"/>
  <c r="K31" s="1"/>
  <c r="L31" s="1"/>
  <c r="I38"/>
  <c r="K38" s="1"/>
  <c r="L38" s="1"/>
  <c r="I19"/>
  <c r="K19" s="1"/>
  <c r="L19" s="1"/>
  <c r="I12"/>
  <c r="K12" s="1"/>
  <c r="L12" s="1"/>
  <c r="I26"/>
  <c r="K26" s="1"/>
  <c r="L26" s="1"/>
  <c r="I17"/>
  <c r="K17" s="1"/>
  <c r="L17" s="1"/>
  <c r="I18"/>
  <c r="K18" s="1"/>
  <c r="L18" s="1"/>
  <c r="I39"/>
  <c r="K39" s="1"/>
  <c r="L39" s="1"/>
  <c r="I32"/>
  <c r="K32" s="1"/>
  <c r="L32" s="1"/>
  <c r="I14"/>
  <c r="K14" s="1"/>
  <c r="L14" s="1"/>
  <c r="I33"/>
  <c r="K33" s="1"/>
  <c r="L33" s="1"/>
  <c r="I37"/>
  <c r="K37" s="1"/>
  <c r="L37" s="1"/>
  <c r="I34"/>
  <c r="K34" s="1"/>
  <c r="L34" s="1"/>
  <c r="I27"/>
  <c r="K27" s="1"/>
  <c r="L27" s="1"/>
  <c r="I9"/>
  <c r="K9" s="1"/>
  <c r="L9" s="1"/>
  <c r="I28"/>
  <c r="K28" s="1"/>
  <c r="L28" s="1"/>
  <c r="I16"/>
  <c r="K16" s="1"/>
  <c r="L16" s="1"/>
  <c r="I8"/>
  <c r="G15" i="13"/>
  <c r="G10"/>
  <c r="G13"/>
  <c r="K8" i="1" l="1"/>
  <c r="I40"/>
  <c r="G14" i="13"/>
  <c r="G8"/>
  <c r="G12"/>
  <c r="G6" l="1"/>
  <c r="N36" i="7" s="1"/>
  <c r="F42" i="12" l="1"/>
  <c r="F41"/>
  <c r="F39" s="1"/>
  <c r="E42"/>
  <c r="E40"/>
  <c r="E41" s="1"/>
  <c r="E32"/>
  <c r="E38"/>
  <c r="E37"/>
  <c r="E36"/>
  <c r="E34"/>
  <c r="E33"/>
  <c r="E30"/>
  <c r="E29"/>
  <c r="E28"/>
  <c r="E26"/>
  <c r="E25"/>
  <c r="E24"/>
  <c r="E22"/>
  <c r="E21"/>
  <c r="E20"/>
  <c r="F15"/>
  <c r="E10"/>
  <c r="E9"/>
  <c r="E8"/>
  <c r="B8" i="11" l="1"/>
  <c r="I59" i="10"/>
  <c r="I61" s="1"/>
  <c r="I62" s="1"/>
  <c r="G59"/>
  <c r="G61" s="1"/>
  <c r="G62" s="1"/>
  <c r="E59"/>
  <c r="E61" s="1"/>
  <c r="E62" s="1"/>
  <c r="I50"/>
  <c r="H50"/>
  <c r="G50"/>
  <c r="F50"/>
  <c r="E50"/>
  <c r="D50"/>
  <c r="C50"/>
  <c r="C45"/>
  <c r="H44"/>
  <c r="F44"/>
  <c r="D44"/>
  <c r="H43"/>
  <c r="F43"/>
  <c r="D43"/>
  <c r="H42"/>
  <c r="F42"/>
  <c r="D42"/>
  <c r="C40"/>
  <c r="H39"/>
  <c r="F39"/>
  <c r="F40" s="1"/>
  <c r="H38"/>
  <c r="F38"/>
  <c r="D38"/>
  <c r="D40" s="1"/>
  <c r="C36"/>
  <c r="H35"/>
  <c r="F35"/>
  <c r="D35"/>
  <c r="H34"/>
  <c r="F34"/>
  <c r="D34"/>
  <c r="H33"/>
  <c r="F33"/>
  <c r="D33"/>
  <c r="H32"/>
  <c r="F32"/>
  <c r="D32"/>
  <c r="H31"/>
  <c r="F31"/>
  <c r="D31"/>
  <c r="C28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I15"/>
  <c r="I16" s="1"/>
  <c r="G15"/>
  <c r="G16" s="1"/>
  <c r="E15"/>
  <c r="E16" s="1"/>
  <c r="H12"/>
  <c r="F12"/>
  <c r="D12"/>
  <c r="B28" i="9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90" i="8"/>
  <c r="D89"/>
  <c r="D88"/>
  <c r="D87"/>
  <c r="D86"/>
  <c r="D85"/>
  <c r="E60"/>
  <c r="D60"/>
  <c r="D59" s="1"/>
  <c r="C60"/>
  <c r="C59"/>
  <c r="C58"/>
  <c r="C57"/>
  <c r="C56"/>
  <c r="C55"/>
  <c r="C54"/>
  <c r="C53"/>
  <c r="C52"/>
  <c r="C51"/>
  <c r="C50"/>
  <c r="C49"/>
  <c r="C48"/>
  <c r="C47"/>
  <c r="C46"/>
  <c r="C45"/>
  <c r="H41"/>
  <c r="E41"/>
  <c r="G41" s="1"/>
  <c r="C41"/>
  <c r="H40"/>
  <c r="C40"/>
  <c r="H39"/>
  <c r="C39"/>
  <c r="H38"/>
  <c r="C38"/>
  <c r="H37"/>
  <c r="C37"/>
  <c r="H36"/>
  <c r="C36"/>
  <c r="H35"/>
  <c r="C35"/>
  <c r="H34"/>
  <c r="C34"/>
  <c r="C33"/>
  <c r="C32"/>
  <c r="C31"/>
  <c r="C30"/>
  <c r="C29"/>
  <c r="C28"/>
  <c r="C27"/>
  <c r="C26"/>
  <c r="C25"/>
  <c r="C24"/>
  <c r="C23"/>
  <c r="C22"/>
  <c r="C21"/>
  <c r="E20" i="7"/>
  <c r="E19"/>
  <c r="E18"/>
  <c r="E17"/>
  <c r="E16"/>
  <c r="E15"/>
  <c r="K38" i="5"/>
  <c r="J38"/>
  <c r="K37"/>
  <c r="K39" s="1"/>
  <c r="K45" s="1"/>
  <c r="J37"/>
  <c r="C36"/>
  <c r="C28"/>
  <c r="C27"/>
  <c r="C26"/>
  <c r="C25"/>
  <c r="K21"/>
  <c r="K22" s="1"/>
  <c r="K42" s="1"/>
  <c r="J21"/>
  <c r="J22" s="1"/>
  <c r="J42" s="1"/>
  <c r="J20"/>
  <c r="C18"/>
  <c r="C19" s="1"/>
  <c r="K16"/>
  <c r="J15"/>
  <c r="J16" s="1"/>
  <c r="B6"/>
  <c r="D10" i="4"/>
  <c r="A6"/>
  <c r="D18" i="3"/>
  <c r="D17"/>
  <c r="D16"/>
  <c r="D15"/>
  <c r="D14"/>
  <c r="D13"/>
  <c r="D12"/>
  <c r="D11"/>
  <c r="D10"/>
  <c r="D9"/>
  <c r="D8"/>
  <c r="L8" i="1"/>
  <c r="C22" i="5" l="1"/>
  <c r="C13"/>
  <c r="D45" i="10"/>
  <c r="C52"/>
  <c r="D52" s="1"/>
  <c r="D53" s="1"/>
  <c r="H40"/>
  <c r="D36"/>
  <c r="F45"/>
  <c r="F28"/>
  <c r="H36"/>
  <c r="D28"/>
  <c r="H28"/>
  <c r="I32"/>
  <c r="F36"/>
  <c r="H45"/>
  <c r="H14" i="3"/>
  <c r="H15"/>
  <c r="H9"/>
  <c r="H12"/>
  <c r="H18"/>
  <c r="H8"/>
  <c r="H11"/>
  <c r="H17"/>
  <c r="J39" i="5"/>
  <c r="J45" s="1"/>
  <c r="E27" i="10"/>
  <c r="E32"/>
  <c r="E35"/>
  <c r="E23"/>
  <c r="G44"/>
  <c r="G35"/>
  <c r="G26"/>
  <c r="H13" i="3"/>
  <c r="I44" i="10"/>
  <c r="D11" i="4"/>
  <c r="G30" i="3"/>
  <c r="H10"/>
  <c r="H16"/>
  <c r="E24" i="10"/>
  <c r="E43"/>
  <c r="I24"/>
  <c r="E25"/>
  <c r="E44"/>
  <c r="C40" i="5"/>
  <c r="K47"/>
  <c r="J47"/>
  <c r="D58" i="8"/>
  <c r="E59"/>
  <c r="G59" s="1"/>
  <c r="L40" i="1"/>
  <c r="K40"/>
  <c r="I22" i="10"/>
  <c r="G22"/>
  <c r="I25"/>
  <c r="G31"/>
  <c r="I34"/>
  <c r="E39"/>
  <c r="I38"/>
  <c r="I31"/>
  <c r="G25"/>
  <c r="E31"/>
  <c r="G34"/>
  <c r="G38"/>
  <c r="I42"/>
  <c r="I21"/>
  <c r="E34"/>
  <c r="G39"/>
  <c r="G43"/>
  <c r="E22"/>
  <c r="E38"/>
  <c r="G42"/>
  <c r="E26"/>
  <c r="F30" i="3"/>
  <c r="G21" i="10"/>
  <c r="I33"/>
  <c r="D12" i="4"/>
  <c r="E21" i="10"/>
  <c r="G24"/>
  <c r="G33"/>
  <c r="I20"/>
  <c r="E33"/>
  <c r="E42"/>
  <c r="I27"/>
  <c r="I39"/>
  <c r="E20"/>
  <c r="G23"/>
  <c r="I26"/>
  <c r="G32"/>
  <c r="I35"/>
  <c r="I43"/>
  <c r="G20"/>
  <c r="I23"/>
  <c r="G27"/>
  <c r="H52" l="1"/>
  <c r="H53" s="1"/>
  <c r="H55" s="1"/>
  <c r="D55"/>
  <c r="F52"/>
  <c r="E52"/>
  <c r="E53" s="1"/>
  <c r="C53"/>
  <c r="C55" s="1"/>
  <c r="H30" i="3"/>
  <c r="G45" i="10"/>
  <c r="E45"/>
  <c r="I28"/>
  <c r="E40"/>
  <c r="D57" i="8"/>
  <c r="E58"/>
  <c r="G58" s="1"/>
  <c r="G36" i="10"/>
  <c r="E28"/>
  <c r="I40"/>
  <c r="I36"/>
  <c r="E36"/>
  <c r="G40"/>
  <c r="G28"/>
  <c r="I45"/>
  <c r="I52" l="1"/>
  <c r="I53" s="1"/>
  <c r="I55" s="1"/>
  <c r="H56" s="1"/>
  <c r="H64" s="1"/>
  <c r="F53"/>
  <c r="F55" s="1"/>
  <c r="G52"/>
  <c r="G53" s="1"/>
  <c r="G55" s="1"/>
  <c r="E55"/>
  <c r="C14" i="5" s="1"/>
  <c r="C12" s="1"/>
  <c r="E57" i="8"/>
  <c r="G57" s="1"/>
  <c r="D56"/>
  <c r="D56" i="10" l="1"/>
  <c r="D64" s="1"/>
  <c r="C15" i="5"/>
  <c r="C16"/>
  <c r="D55" i="8"/>
  <c r="E56"/>
  <c r="G56" s="1"/>
  <c r="F56" i="10"/>
  <c r="F64" s="1"/>
  <c r="N34" i="7" l="1"/>
  <c r="N9"/>
  <c r="N25"/>
  <c r="N32"/>
  <c r="N33"/>
  <c r="D54" i="8"/>
  <c r="E55"/>
  <c r="G55" s="1"/>
  <c r="H32" i="5" l="1"/>
  <c r="C32"/>
  <c r="C31" s="1"/>
  <c r="H34"/>
  <c r="N30" i="7"/>
  <c r="N26"/>
  <c r="N10"/>
  <c r="H33" i="5"/>
  <c r="J13"/>
  <c r="K13"/>
  <c r="N31" i="7"/>
  <c r="D53" i="8"/>
  <c r="E54"/>
  <c r="G54" s="1"/>
  <c r="J32" i="5" l="1"/>
  <c r="K32"/>
  <c r="J34"/>
  <c r="K34"/>
  <c r="H30"/>
  <c r="C35"/>
  <c r="H31"/>
  <c r="K14"/>
  <c r="K18" s="1"/>
  <c r="K41" s="1"/>
  <c r="J14"/>
  <c r="J18" s="1"/>
  <c r="J41" s="1"/>
  <c r="J33"/>
  <c r="K33"/>
  <c r="D52" i="8"/>
  <c r="E53"/>
  <c r="G53" s="1"/>
  <c r="K30" i="5" l="1"/>
  <c r="J30"/>
  <c r="J31"/>
  <c r="K31"/>
  <c r="E52" i="8"/>
  <c r="G52" s="1"/>
  <c r="D51"/>
  <c r="K35" i="5" l="1"/>
  <c r="K44" s="1"/>
  <c r="J35"/>
  <c r="J44" s="1"/>
  <c r="D50" i="8"/>
  <c r="E51"/>
  <c r="G51" s="1"/>
  <c r="D49" l="1"/>
  <c r="E50"/>
  <c r="G50" s="1"/>
  <c r="D48" l="1"/>
  <c r="E49"/>
  <c r="G49" s="1"/>
  <c r="E48" l="1"/>
  <c r="G48" s="1"/>
  <c r="D47"/>
  <c r="D46" l="1"/>
  <c r="E47"/>
  <c r="G47" s="1"/>
  <c r="D45" l="1"/>
  <c r="E46"/>
  <c r="G46" s="1"/>
  <c r="E45" l="1"/>
  <c r="G45" s="1"/>
  <c r="H45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D31" l="1"/>
  <c r="D30" s="1"/>
  <c r="H32"/>
  <c r="H33"/>
  <c r="D32" l="1"/>
  <c r="E30"/>
  <c r="G30" s="1"/>
  <c r="D29"/>
  <c r="E31" l="1"/>
  <c r="D33"/>
  <c r="D28"/>
  <c r="E29"/>
  <c r="G29" s="1"/>
  <c r="G31" l="1"/>
  <c r="D34"/>
  <c r="D35" s="1"/>
  <c r="E32"/>
  <c r="G32" s="1"/>
  <c r="E28"/>
  <c r="G28" s="1"/>
  <c r="D27"/>
  <c r="E34" l="1"/>
  <c r="G34" s="1"/>
  <c r="D36"/>
  <c r="E33"/>
  <c r="G33" s="1"/>
  <c r="D26"/>
  <c r="E27"/>
  <c r="G27" s="1"/>
  <c r="E35" l="1"/>
  <c r="G35" s="1"/>
  <c r="D37"/>
  <c r="E26"/>
  <c r="G26" s="1"/>
  <c r="D25"/>
  <c r="E36" l="1"/>
  <c r="G36" s="1"/>
  <c r="D38"/>
  <c r="D24"/>
  <c r="E25"/>
  <c r="G25" s="1"/>
  <c r="E37" l="1"/>
  <c r="G37" s="1"/>
  <c r="D39"/>
  <c r="E24"/>
  <c r="G24" s="1"/>
  <c r="D23"/>
  <c r="E38" l="1"/>
  <c r="G38" s="1"/>
  <c r="D40"/>
  <c r="D22"/>
  <c r="E23"/>
  <c r="G23" s="1"/>
  <c r="E39" l="1"/>
  <c r="G39" s="1"/>
  <c r="D41"/>
  <c r="E40" s="1"/>
  <c r="G40" s="1"/>
  <c r="E22"/>
  <c r="G22" s="1"/>
  <c r="D21"/>
  <c r="H21" l="1"/>
  <c r="H22" s="1"/>
  <c r="H23" s="1"/>
  <c r="H24" s="1"/>
  <c r="H25" s="1"/>
  <c r="H26" s="1"/>
  <c r="H27" s="1"/>
  <c r="H28" s="1"/>
  <c r="H29" s="1"/>
  <c r="H30" s="1"/>
  <c r="H31" s="1"/>
  <c r="K26" i="5" s="1"/>
  <c r="E21" i="8"/>
  <c r="G21" s="1"/>
  <c r="C24" i="5" s="1"/>
  <c r="C29" s="1"/>
  <c r="J26" l="1"/>
  <c r="C37"/>
  <c r="C38" s="1"/>
  <c r="C39" s="1"/>
  <c r="C41" s="1"/>
  <c r="C10" i="4" s="1"/>
  <c r="F10" l="1"/>
  <c r="G10" l="1"/>
  <c r="J25" i="5" l="1"/>
  <c r="J24" s="1"/>
  <c r="J27" s="1"/>
  <c r="J43" s="1"/>
  <c r="J46" s="1"/>
  <c r="J48" s="1"/>
  <c r="K24"/>
  <c r="K27" s="1"/>
  <c r="K43" s="1"/>
  <c r="K46" s="1"/>
  <c r="K48" s="1"/>
  <c r="C11" i="4" s="1"/>
  <c r="F11" s="1"/>
  <c r="I26" i="3" l="1"/>
  <c r="J26" s="1"/>
  <c r="I27"/>
  <c r="J27" s="1"/>
  <c r="I18"/>
  <c r="J18" s="1"/>
  <c r="I11"/>
  <c r="J11" s="1"/>
  <c r="C12" i="4"/>
  <c r="F12" s="1"/>
  <c r="G12" s="1"/>
  <c r="I25" i="3"/>
  <c r="J25" s="1"/>
  <c r="I24"/>
  <c r="J24" s="1"/>
  <c r="I15"/>
  <c r="J15" s="1"/>
  <c r="I10"/>
  <c r="J10" s="1"/>
  <c r="I19"/>
  <c r="J19" s="1"/>
  <c r="I16"/>
  <c r="J16" s="1"/>
  <c r="I22"/>
  <c r="J22" s="1"/>
  <c r="I29"/>
  <c r="J29" s="1"/>
  <c r="I28"/>
  <c r="J28" s="1"/>
  <c r="I17"/>
  <c r="J17" s="1"/>
  <c r="I8"/>
  <c r="I14"/>
  <c r="J14" s="1"/>
  <c r="I21"/>
  <c r="J21" s="1"/>
  <c r="I13"/>
  <c r="J13" s="1"/>
  <c r="I20"/>
  <c r="J20" s="1"/>
  <c r="I23"/>
  <c r="J23" s="1"/>
  <c r="I12"/>
  <c r="J12" s="1"/>
  <c r="I9"/>
  <c r="J9" s="1"/>
  <c r="G11" i="4"/>
  <c r="F13" l="1"/>
  <c r="H10"/>
  <c r="H13" s="1"/>
  <c r="I30" i="3"/>
  <c r="J8"/>
  <c r="J30" s="1"/>
</calcChain>
</file>

<file path=xl/sharedStrings.xml><?xml version="1.0" encoding="utf-8"?>
<sst xmlns="http://schemas.openxmlformats.org/spreadsheetml/2006/main" count="868" uniqueCount="512">
  <si>
    <t>Rotas</t>
  </si>
  <si>
    <t>Turno</t>
  </si>
  <si>
    <t>Escolas atendidas</t>
  </si>
  <si>
    <t>Quilometragem</t>
  </si>
  <si>
    <t>Tempo estimado - (hh:mm:ss)</t>
  </si>
  <si>
    <t>Qtd. de Viagens (Dia)</t>
  </si>
  <si>
    <t>TOTAL (km/Dia)</t>
  </si>
  <si>
    <t>Total de km/ano (200 dias letivos)</t>
  </si>
  <si>
    <t>Total</t>
  </si>
  <si>
    <t>-</t>
  </si>
  <si>
    <t>Municipio: Camaragibe/PE</t>
  </si>
  <si>
    <t>INEP Município:</t>
  </si>
  <si>
    <t>Item</t>
  </si>
  <si>
    <t>Esfera</t>
  </si>
  <si>
    <t>Localidade</t>
  </si>
  <si>
    <t>Escola</t>
  </si>
  <si>
    <t>Lat.</t>
  </si>
  <si>
    <t>Long.</t>
  </si>
  <si>
    <t>Estadual</t>
  </si>
  <si>
    <t>Urbana</t>
  </si>
  <si>
    <t>Itinerário</t>
  </si>
  <si>
    <t>Turnos</t>
  </si>
  <si>
    <t>Capacidade Mínima do Veículo</t>
  </si>
  <si>
    <t>Tipo de Veículo</t>
  </si>
  <si>
    <t>Total diário não pavimentado -Terra (Km)</t>
  </si>
  <si>
    <t>Total diário pavimentado (Km)</t>
  </si>
  <si>
    <t>Distância Total Diária (Km)</t>
  </si>
  <si>
    <t>Valor Anual</t>
  </si>
  <si>
    <t>Valor Contrato</t>
  </si>
  <si>
    <t>Ônibus</t>
  </si>
  <si>
    <t>Micro-ônibus</t>
  </si>
  <si>
    <t>Totais</t>
  </si>
  <si>
    <t>Informações preenchidas pela Prefeitura</t>
  </si>
  <si>
    <t xml:space="preserve">Conforme planilhas de composição de custo </t>
  </si>
  <si>
    <t>Descrição</t>
  </si>
  <si>
    <t>Unidade de medida</t>
  </si>
  <si>
    <r>
      <rPr>
        <b/>
        <sz val="10"/>
        <color rgb="FF000000"/>
        <rFont val="Times New Roman"/>
      </rPr>
      <t xml:space="preserve">Preço Total no Contrato (R$)
</t>
    </r>
    <r>
      <rPr>
        <sz val="8"/>
        <color rgb="FF000000"/>
        <rFont val="Times New Roman"/>
      </rPr>
      <t>(d) = (c)*n° de Anos de Contrato</t>
    </r>
  </si>
  <si>
    <r>
      <rPr>
        <b/>
        <sz val="10"/>
        <color rgb="FF000000"/>
        <rFont val="Times New Roman"/>
      </rPr>
      <t xml:space="preserve">Preço Total do Item (R$)
</t>
    </r>
    <r>
      <rPr>
        <sz val="8"/>
        <color rgb="FF000000"/>
        <rFont val="Times New Roman"/>
      </rPr>
      <t>(e) = [Cf (total) + Cv (total)]</t>
    </r>
  </si>
  <si>
    <r>
      <rPr>
        <b/>
        <sz val="10"/>
        <color theme="1"/>
        <rFont val="Times New Roman"/>
      </rPr>
      <t xml:space="preserve">Serviço de Transporte Escolar - </t>
    </r>
    <r>
      <rPr>
        <i/>
        <sz val="10"/>
        <color theme="1"/>
        <rFont val="Times New Roman"/>
      </rPr>
      <t>Veículo:</t>
    </r>
    <r>
      <rPr>
        <b/>
        <sz val="10"/>
        <color theme="1"/>
        <rFont val="Times New Roman"/>
      </rPr>
      <t xml:space="preserve"> Ônibus </t>
    </r>
    <r>
      <rPr>
        <sz val="10"/>
        <color theme="1"/>
        <rFont val="Times New Roman"/>
      </rPr>
      <t>-</t>
    </r>
    <r>
      <rPr>
        <b/>
        <sz val="10"/>
        <color theme="1"/>
        <rFont val="Times New Roman"/>
      </rPr>
      <t xml:space="preserve"> </t>
    </r>
    <r>
      <rPr>
        <i/>
        <sz val="10"/>
        <color theme="1"/>
        <rFont val="Times New Roman"/>
      </rPr>
      <t>Propriedade do Veículo:</t>
    </r>
    <r>
      <rPr>
        <b/>
        <sz val="10"/>
        <color theme="1"/>
        <rFont val="Times New Roman"/>
      </rPr>
      <t xml:space="preserve"> Terceirizado</t>
    </r>
  </si>
  <si>
    <t>1.1</t>
  </si>
  <si>
    <r>
      <rPr>
        <sz val="10"/>
        <color rgb="FF000000"/>
        <rFont val="Times New Roman"/>
      </rPr>
      <t>Custo Fixo</t>
    </r>
    <r>
      <rPr>
        <sz val="8"/>
        <color rgb="FF000000"/>
        <rFont val="Times New Roman"/>
      </rPr>
      <t xml:space="preserve"> </t>
    </r>
    <r>
      <rPr>
        <sz val="7"/>
        <color rgb="FF000000"/>
        <rFont val="Times New Roman"/>
      </rPr>
      <t>(cf)</t>
    </r>
  </si>
  <si>
    <t>Unidade/ano</t>
  </si>
  <si>
    <t>1.2</t>
  </si>
  <si>
    <r>
      <rPr>
        <sz val="10"/>
        <color rgb="FF000000"/>
        <rFont val="Times New Roman"/>
      </rPr>
      <t xml:space="preserve">Custo Variável - Pavimentado </t>
    </r>
    <r>
      <rPr>
        <sz val="7"/>
        <color rgb="FF000000"/>
        <rFont val="Times New Roman"/>
      </rPr>
      <t xml:space="preserve">(cv-pav) </t>
    </r>
  </si>
  <si>
    <t>km estimada pav/ano</t>
  </si>
  <si>
    <r>
      <rPr>
        <sz val="10"/>
        <color rgb="FF000000"/>
        <rFont val="Times New Roman"/>
      </rPr>
      <t xml:space="preserve">Custo Variável - Não Pavimentado </t>
    </r>
    <r>
      <rPr>
        <sz val="7"/>
        <color rgb="FF000000"/>
        <rFont val="Times New Roman"/>
      </rPr>
      <t>(cv-npav)</t>
    </r>
  </si>
  <si>
    <t>km estimada npav/ano</t>
  </si>
  <si>
    <t>TOTAL/ANO:</t>
  </si>
  <si>
    <t>TOTAL/CONTRATO:</t>
  </si>
  <si>
    <t>ÔNIBUS</t>
  </si>
  <si>
    <t>Veículo Tipo:</t>
  </si>
  <si>
    <r>
      <rPr>
        <b/>
        <sz val="14"/>
        <color rgb="FFFFFFFF"/>
        <rFont val="Times New Roman"/>
      </rPr>
      <t xml:space="preserve">Custos Fixos
</t>
    </r>
    <r>
      <rPr>
        <i/>
        <sz val="10"/>
        <color rgb="FFFFFFFF"/>
        <rFont val="Times New Roman"/>
      </rPr>
      <t>Valor de referência para o pagamento em cada um dos meses do contrato</t>
    </r>
  </si>
  <si>
    <r>
      <rPr>
        <b/>
        <sz val="14"/>
        <color rgb="FFFFFFFF"/>
        <rFont val="Times New Roman"/>
      </rPr>
      <t xml:space="preserve">Custos Variáveis
</t>
    </r>
    <r>
      <rPr>
        <i/>
        <sz val="10"/>
        <color rgb="FFFFFFFF"/>
        <rFont val="Times New Roman"/>
      </rPr>
      <t>Valor de referência para custeio da distância percorrida em cada tipo de via (conforme projeto)</t>
    </r>
  </si>
  <si>
    <t>MÃO DE OBRA</t>
  </si>
  <si>
    <t>Valor</t>
  </si>
  <si>
    <t>PNEUS</t>
  </si>
  <si>
    <t>Terreno
Não Pavimentado</t>
  </si>
  <si>
    <t>Terreno
Pavimentado</t>
  </si>
  <si>
    <t>Motorista</t>
  </si>
  <si>
    <t>Salário</t>
  </si>
  <si>
    <t>Custo médio de um pneu 0km</t>
  </si>
  <si>
    <t>Encargos Trabalhistas</t>
  </si>
  <si>
    <t>Custo médio da recapagem do pneu</t>
  </si>
  <si>
    <r>
      <rPr>
        <sz val="10"/>
        <color theme="1"/>
        <rFont val="Times New Roman"/>
      </rPr>
      <t xml:space="preserve">Equipe de Manutenção </t>
    </r>
    <r>
      <rPr>
        <i/>
        <sz val="9"/>
        <color theme="1"/>
        <rFont val="Times New Roman"/>
      </rPr>
      <t>(apropriado mediante rateio)</t>
    </r>
  </si>
  <si>
    <t>Vida útil média pneu 0km</t>
  </si>
  <si>
    <t>Mão de Obra Mensal (R$)</t>
  </si>
  <si>
    <t>Vida útil média pneu recapeado</t>
  </si>
  <si>
    <t>DEPRECIAÇÃO</t>
  </si>
  <si>
    <t>Número de pneus</t>
  </si>
  <si>
    <t>Depreciação Média Mensal</t>
  </si>
  <si>
    <t>Pneus (R$/km)</t>
  </si>
  <si>
    <t>Depreciação Mensal (R$)</t>
  </si>
  <si>
    <t>COMBUSTÍVEL</t>
  </si>
  <si>
    <t>Não Pavimentado</t>
  </si>
  <si>
    <t>Pavimentado</t>
  </si>
  <si>
    <t>REMUNERAÇÃO DO CAPITAL IMOBILIZADO</t>
  </si>
  <si>
    <t>Autonomia (km/l)</t>
  </si>
  <si>
    <t>Remuneração (mensal)</t>
  </si>
  <si>
    <t>Preço Diesel</t>
  </si>
  <si>
    <t>Remuneração do capital Investido Mensal(R$)</t>
  </si>
  <si>
    <t>Combustível (R$/km)</t>
  </si>
  <si>
    <t>LICENCIAMENTO, SEGUROS E TAXAS</t>
  </si>
  <si>
    <t>PEÇAS E ACESSÓRIOS</t>
  </si>
  <si>
    <r>
      <rPr>
        <sz val="10"/>
        <color theme="1"/>
        <rFont val="Times New Roman"/>
      </rPr>
      <t xml:space="preserve">IPVA </t>
    </r>
    <r>
      <rPr>
        <i/>
        <sz val="9"/>
        <color theme="1"/>
        <rFont val="Times New Roman"/>
      </rPr>
      <t>(apropriado ao longo de 12 meses)</t>
    </r>
  </si>
  <si>
    <t>Peças e Acessórios</t>
  </si>
  <si>
    <r>
      <rPr>
        <sz val="10"/>
        <color theme="1"/>
        <rFont val="Times New Roman"/>
      </rPr>
      <t xml:space="preserve">Licenciamento </t>
    </r>
    <r>
      <rPr>
        <i/>
        <sz val="9"/>
        <color theme="1"/>
        <rFont val="Times New Roman"/>
      </rPr>
      <t>(apropriado ao longo de 12 meses)</t>
    </r>
  </si>
  <si>
    <t>Coeficiente</t>
  </si>
  <si>
    <r>
      <rPr>
        <sz val="10"/>
        <color theme="1"/>
        <rFont val="Times New Roman"/>
      </rPr>
      <t xml:space="preserve">DPVAT </t>
    </r>
    <r>
      <rPr>
        <i/>
        <sz val="9"/>
        <color theme="1"/>
        <rFont val="Times New Roman"/>
      </rPr>
      <t>(apropriado ao longo de 12 meses)</t>
    </r>
  </si>
  <si>
    <t>Base de Cálculo</t>
  </si>
  <si>
    <r>
      <rPr>
        <sz val="10"/>
        <color theme="1"/>
        <rFont val="Times New Roman"/>
      </rPr>
      <t xml:space="preserve">Vistoria DETRAN/PE </t>
    </r>
    <r>
      <rPr>
        <i/>
        <sz val="9"/>
        <color theme="1"/>
        <rFont val="Times New Roman"/>
      </rPr>
      <t>(apropriado ao longo de 12 meses)</t>
    </r>
  </si>
  <si>
    <t>Peças e Acessórios (R$/km)</t>
  </si>
  <si>
    <r>
      <rPr>
        <sz val="10"/>
        <color theme="1"/>
        <rFont val="Times New Roman"/>
      </rPr>
      <t xml:space="preserve">Seguro de Responsabilidade Civil </t>
    </r>
    <r>
      <rPr>
        <i/>
        <sz val="9"/>
        <color theme="1"/>
        <rFont val="Times New Roman"/>
      </rPr>
      <t>(apropriado ao longo de 12 meses)</t>
    </r>
  </si>
  <si>
    <t>LUBRIFICAÇÃO</t>
  </si>
  <si>
    <t>Licenciamento, Seguros e Taxas Mensal (R$)</t>
  </si>
  <si>
    <t>Preço do Litro</t>
  </si>
  <si>
    <t>R$/km</t>
  </si>
  <si>
    <t>CUSTOS COMPLEMENTARES</t>
  </si>
  <si>
    <t>Óleo do motor</t>
  </si>
  <si>
    <t>Adesivagem</t>
  </si>
  <si>
    <t>Óleo de caixa</t>
  </si>
  <si>
    <t>Preço do m² da adesivagem</t>
  </si>
  <si>
    <t>Óleo de diferencial</t>
  </si>
  <si>
    <t>Tamanho (em m²) da adesivagem por veículo</t>
  </si>
  <si>
    <t>Fluído de freio</t>
  </si>
  <si>
    <t>Tempo de Amortização</t>
  </si>
  <si>
    <t>Graxa</t>
  </si>
  <si>
    <r>
      <rPr>
        <sz val="10"/>
        <color theme="1"/>
        <rFont val="Times New Roman"/>
      </rPr>
      <t>Serviço de Rastreamento</t>
    </r>
    <r>
      <rPr>
        <i/>
        <sz val="10"/>
        <color theme="1"/>
        <rFont val="Times New Roman"/>
      </rPr>
      <t xml:space="preserve"> (valor mensal)</t>
    </r>
  </si>
  <si>
    <t>Lubrificantes (R$/km)</t>
  </si>
  <si>
    <r>
      <rPr>
        <sz val="10"/>
        <color theme="1"/>
        <rFont val="Times New Roman"/>
      </rPr>
      <t xml:space="preserve">Tacógrafo </t>
    </r>
    <r>
      <rPr>
        <i/>
        <sz val="10"/>
        <color theme="1"/>
        <rFont val="Times New Roman"/>
      </rPr>
      <t>(apropriado ao longo de 24 meses)</t>
    </r>
  </si>
  <si>
    <t>LIMPEZA</t>
  </si>
  <si>
    <t>Apropriação reserva técnica</t>
  </si>
  <si>
    <t>Preço Unitário</t>
  </si>
  <si>
    <t>Implementos Mensal (R$)</t>
  </si>
  <si>
    <t>Periodicidade (em km)</t>
  </si>
  <si>
    <t>CUSTOS FIXOS (sem BDI)</t>
  </si>
  <si>
    <t>Limpeza (R$/km)</t>
  </si>
  <si>
    <t>BDI (%)</t>
  </si>
  <si>
    <t>CUSTO QUILOMÉTRICO</t>
  </si>
  <si>
    <t>CUSTOS FIXOS (com BDI)</t>
  </si>
  <si>
    <t>Custo Pneus/km</t>
  </si>
  <si>
    <t>Custo Combustível/km</t>
  </si>
  <si>
    <t>Custo Manutenção/km</t>
  </si>
  <si>
    <t>Custo Lubrificação/km</t>
  </si>
  <si>
    <t>Custo Lavagem/km</t>
  </si>
  <si>
    <t>CUSTO QUILOMÉTRICO (sem BDI)</t>
  </si>
  <si>
    <t>CUSTO QUILOMÉTRICO (com BDI)</t>
  </si>
  <si>
    <t>MICRO-ÔNIBUS</t>
  </si>
  <si>
    <t>INFORMAÇÕES GERAIS</t>
  </si>
  <si>
    <t>VEÍCULOS</t>
  </si>
  <si>
    <r>
      <rPr>
        <b/>
        <sz val="10"/>
        <color rgb="FFFFFFFF"/>
        <rFont val="Times New Roman"/>
      </rPr>
      <t xml:space="preserve">Tempo de Contrato </t>
    </r>
    <r>
      <rPr>
        <i/>
        <sz val="9"/>
        <color rgb="FFFFFFFF"/>
        <rFont val="Times New Roman"/>
      </rPr>
      <t>(meses)</t>
    </r>
  </si>
  <si>
    <t>Número de dias do período letivo</t>
  </si>
  <si>
    <t>Modelo Paradigma</t>
  </si>
  <si>
    <r>
      <rPr>
        <sz val="10"/>
        <color rgb="FFFFFFFF"/>
        <rFont val="Times New Roman"/>
      </rPr>
      <t>Preço médio pneu 0km</t>
    </r>
    <r>
      <rPr>
        <i/>
        <sz val="10"/>
        <color rgb="FFFFFFFF"/>
        <rFont val="Times New Roman"/>
      </rPr>
      <t xml:space="preserve"> (por pneu)</t>
    </r>
  </si>
  <si>
    <t>Alíquota de ISS</t>
  </si>
  <si>
    <t>Ano do Modelo Paradigma</t>
  </si>
  <si>
    <r>
      <rPr>
        <sz val="10"/>
        <color rgb="FFFFFFFF"/>
        <rFont val="Times New Roman"/>
      </rPr>
      <t xml:space="preserve">Preço médio recapagem </t>
    </r>
    <r>
      <rPr>
        <i/>
        <sz val="10"/>
        <color rgb="FFFFFFFF"/>
        <rFont val="Times New Roman"/>
      </rPr>
      <t>(por pneu)</t>
    </r>
  </si>
  <si>
    <r>
      <rPr>
        <b/>
        <sz val="10"/>
        <color rgb="FFFFFFFF"/>
        <rFont val="Times New Roman"/>
      </rPr>
      <t xml:space="preserve">Preço </t>
    </r>
    <r>
      <rPr>
        <i/>
        <sz val="9"/>
        <color rgb="FFFFFFFF"/>
        <rFont val="Times New Roman"/>
      </rPr>
      <t>(FIPE)</t>
    </r>
  </si>
  <si>
    <t>ÍNDICES</t>
  </si>
  <si>
    <r>
      <rPr>
        <sz val="10"/>
        <color rgb="FFFFFFFF"/>
        <rFont val="Times New Roman"/>
      </rPr>
      <t>Preço médio pneu 0km</t>
    </r>
    <r>
      <rPr>
        <i/>
        <sz val="10"/>
        <color rgb="FFFFFFFF"/>
        <rFont val="Times New Roman"/>
      </rPr>
      <t xml:space="preserve"> (por pneu)</t>
    </r>
  </si>
  <si>
    <t>Taxa pré-fixada da TLP</t>
  </si>
  <si>
    <r>
      <rPr>
        <sz val="10"/>
        <color rgb="FFFFFFFF"/>
        <rFont val="Times New Roman"/>
      </rPr>
      <t xml:space="preserve">Preço médio recapagem </t>
    </r>
    <r>
      <rPr>
        <i/>
        <sz val="10"/>
        <color rgb="FFFFFFFF"/>
        <rFont val="Times New Roman"/>
      </rPr>
      <t>(por pneu)</t>
    </r>
  </si>
  <si>
    <t>IPCA</t>
  </si>
  <si>
    <t>VAN</t>
  </si>
  <si>
    <r>
      <rPr>
        <b/>
        <sz val="10"/>
        <color rgb="FFFFFFFF"/>
        <rFont val="Times New Roman"/>
      </rPr>
      <t xml:space="preserve">Preço </t>
    </r>
    <r>
      <rPr>
        <i/>
        <sz val="9"/>
        <color rgb="FFFFFFFF"/>
        <rFont val="Times New Roman"/>
      </rPr>
      <t>(FIPE)</t>
    </r>
  </si>
  <si>
    <r>
      <rPr>
        <sz val="10"/>
        <color rgb="FFFFFFFF"/>
        <rFont val="Times New Roman"/>
      </rPr>
      <t>Preço médio pneu 0km</t>
    </r>
    <r>
      <rPr>
        <i/>
        <sz val="10"/>
        <color rgb="FFFFFFFF"/>
        <rFont val="Times New Roman"/>
      </rPr>
      <t xml:space="preserve"> (por pneu)</t>
    </r>
  </si>
  <si>
    <r>
      <rPr>
        <b/>
        <sz val="10"/>
        <color rgb="FFFFFFFF"/>
        <rFont val="Times New Roman"/>
      </rPr>
      <t xml:space="preserve">VAN </t>
    </r>
    <r>
      <rPr>
        <i/>
        <sz val="9"/>
        <color rgb="FFFFFFFF"/>
        <rFont val="Times New Roman"/>
      </rPr>
      <t>(veículo tipo)</t>
    </r>
  </si>
  <si>
    <t>Caminhonete</t>
  </si>
  <si>
    <r>
      <rPr>
        <sz val="10"/>
        <color rgb="FFFFFFFF"/>
        <rFont val="Times New Roman"/>
      </rPr>
      <t>Preço médio pneu 0km</t>
    </r>
    <r>
      <rPr>
        <i/>
        <sz val="10"/>
        <color rgb="FFFFFFFF"/>
        <rFont val="Times New Roman"/>
      </rPr>
      <t xml:space="preserve"> (por pneu)</t>
    </r>
  </si>
  <si>
    <r>
      <rPr>
        <b/>
        <sz val="10"/>
        <color rgb="FFFFFFFF"/>
        <rFont val="Times New Roman"/>
      </rPr>
      <t xml:space="preserve">Preço </t>
    </r>
    <r>
      <rPr>
        <i/>
        <sz val="9"/>
        <color rgb="FFFFFFFF"/>
        <rFont val="Times New Roman"/>
      </rPr>
      <t>(FIPE)</t>
    </r>
  </si>
  <si>
    <t>OUTROS INSUMOS</t>
  </si>
  <si>
    <r>
      <rPr>
        <b/>
        <sz val="10"/>
        <color rgb="FFFFFFFF"/>
        <rFont val="Times New Roman"/>
      </rPr>
      <t xml:space="preserve">CAMINHONETE </t>
    </r>
    <r>
      <rPr>
        <i/>
        <sz val="9"/>
        <color rgb="FFFFFFFF"/>
        <rFont val="Times New Roman"/>
      </rPr>
      <t>(veículo tipo)</t>
    </r>
  </si>
  <si>
    <t>Custos Fixos</t>
  </si>
  <si>
    <r>
      <rPr>
        <sz val="10"/>
        <color rgb="FFFFFFFF"/>
        <rFont val="Times New Roman"/>
      </rPr>
      <t xml:space="preserve">Licenciamento Anual e Taxa de Bombeiro </t>
    </r>
    <r>
      <rPr>
        <i/>
        <sz val="9"/>
        <color rgb="FFFFFFFF"/>
        <rFont val="Times New Roman"/>
      </rPr>
      <t>(valor anual)</t>
    </r>
  </si>
  <si>
    <r>
      <rPr>
        <sz val="10"/>
        <color rgb="FFFFFFFF"/>
        <rFont val="Times New Roman"/>
      </rPr>
      <t xml:space="preserve">DPVAT </t>
    </r>
    <r>
      <rPr>
        <i/>
        <sz val="9"/>
        <color rgb="FFFFFFFF"/>
        <rFont val="Times New Roman"/>
      </rPr>
      <t>(valor anual)</t>
    </r>
  </si>
  <si>
    <r>
      <rPr>
        <b/>
        <sz val="10"/>
        <color rgb="FFFFFFFF"/>
        <rFont val="Times New Roman"/>
      </rPr>
      <t>Preço</t>
    </r>
    <r>
      <rPr>
        <i/>
        <sz val="9"/>
        <color rgb="FFFFFFFF"/>
        <rFont val="Times New Roman"/>
      </rPr>
      <t xml:space="preserve"> (FIPE)</t>
    </r>
  </si>
  <si>
    <r>
      <rPr>
        <sz val="10"/>
        <color rgb="FFFFFFFF"/>
        <rFont val="Times New Roman"/>
      </rPr>
      <t xml:space="preserve">Vistoria DETRAN </t>
    </r>
    <r>
      <rPr>
        <i/>
        <sz val="10"/>
        <color rgb="FFFFFFFF"/>
        <rFont val="Times New Roman"/>
      </rPr>
      <t>(valor anual)</t>
    </r>
  </si>
  <si>
    <r>
      <rPr>
        <sz val="10"/>
        <color rgb="FFFFFFFF"/>
        <rFont val="Times New Roman"/>
      </rPr>
      <t xml:space="preserve">Seguro de Responsabilidade Civil </t>
    </r>
    <r>
      <rPr>
        <i/>
        <sz val="9"/>
        <color rgb="FFFFFFFF"/>
        <rFont val="Times New Roman"/>
      </rPr>
      <t>(valor anual)</t>
    </r>
  </si>
  <si>
    <t>REMUNERAÇÃO DOS MOTORISTAS</t>
  </si>
  <si>
    <t>Preço m² Adesivagem</t>
  </si>
  <si>
    <r>
      <rPr>
        <sz val="10"/>
        <color rgb="FFFFFFFF"/>
        <rFont val="Times New Roman"/>
      </rPr>
      <t xml:space="preserve">Preço Serviço de Rastreamento </t>
    </r>
    <r>
      <rPr>
        <i/>
        <sz val="9"/>
        <color rgb="FFFFFFFF"/>
        <rFont val="Times New Roman"/>
      </rPr>
      <t>(valor mensal)</t>
    </r>
  </si>
  <si>
    <r>
      <rPr>
        <sz val="10"/>
        <color rgb="FFFFFFFF"/>
        <rFont val="Times New Roman"/>
      </rPr>
      <t xml:space="preserve">Preço Aferição e Selagem do Tacógrafo </t>
    </r>
    <r>
      <rPr>
        <i/>
        <sz val="9"/>
        <color rgb="FFFFFFFF"/>
        <rFont val="Times New Roman"/>
      </rPr>
      <t>(valor bienal)</t>
    </r>
  </si>
  <si>
    <r>
      <rPr>
        <sz val="10"/>
        <color rgb="FFFFFFFF"/>
        <rFont val="Times New Roman"/>
      </rPr>
      <t xml:space="preserve">Benefícios/mês </t>
    </r>
    <r>
      <rPr>
        <i/>
        <sz val="8"/>
        <color rgb="FFFFFFFF"/>
        <rFont val="Times New Roman"/>
      </rPr>
      <t>(caso não exista, deixar em branco)</t>
    </r>
  </si>
  <si>
    <t>Custos Variáveis</t>
  </si>
  <si>
    <t>Preço Combustível (litro)</t>
  </si>
  <si>
    <t>Preço Óleo do Motor (litro)</t>
  </si>
  <si>
    <r>
      <rPr>
        <sz val="10"/>
        <color rgb="FFFFFFFF"/>
        <rFont val="Times New Roman"/>
      </rPr>
      <t xml:space="preserve">Benefícios/mês </t>
    </r>
    <r>
      <rPr>
        <i/>
        <sz val="8"/>
        <color rgb="FFFFFFFF"/>
        <rFont val="Times New Roman"/>
      </rPr>
      <t>(caso não exista, deixar em branco)</t>
    </r>
  </si>
  <si>
    <t>Preço Óleo Caixa (litro)</t>
  </si>
  <si>
    <t>Remuneração Motorista de Van</t>
  </si>
  <si>
    <t>Preço Óleo Diferencial (litro)</t>
  </si>
  <si>
    <t>Preço Fluido de Freio (litro)</t>
  </si>
  <si>
    <r>
      <rPr>
        <sz val="10"/>
        <color rgb="FFFFFFFF"/>
        <rFont val="Times New Roman"/>
      </rPr>
      <t xml:space="preserve">Benefícios/mês </t>
    </r>
    <r>
      <rPr>
        <i/>
        <sz val="8"/>
        <color rgb="FFFFFFFF"/>
        <rFont val="Times New Roman"/>
      </rPr>
      <t>(caso não exista, deixar em branco)</t>
    </r>
  </si>
  <si>
    <t>Remuneração Motorista de Caminhonete</t>
  </si>
  <si>
    <t>Preço Lavagem (unitário)</t>
  </si>
  <si>
    <r>
      <rPr>
        <sz val="10"/>
        <color rgb="FFFFFFFF"/>
        <rFont val="Times New Roman"/>
      </rPr>
      <t xml:space="preserve">Benefícios/mês </t>
    </r>
    <r>
      <rPr>
        <i/>
        <sz val="8"/>
        <color rgb="FFFFFFFF"/>
        <rFont val="Times New Roman"/>
      </rPr>
      <t>(caso não exista, deixar em branco)</t>
    </r>
  </si>
  <si>
    <r>
      <rPr>
        <b/>
        <sz val="10"/>
        <color rgb="FFFFFFFF"/>
        <rFont val="Times New Roman"/>
      </rPr>
      <t xml:space="preserve">Fonte da Informação: </t>
    </r>
    <r>
      <rPr>
        <sz val="10"/>
        <color rgb="FFFFFFFF"/>
        <rFont val="Times New Roman"/>
      </rPr>
      <t>Convenção Coletiva PE001230/2021 - Auxílio Alimentação R$ 12,10 x 20 dias = 242,00</t>
    </r>
  </si>
  <si>
    <t>Van</t>
  </si>
  <si>
    <r>
      <rPr>
        <b/>
        <sz val="10"/>
        <color rgb="FFFFFFFF"/>
        <rFont val="Times New Roman"/>
      </rPr>
      <t xml:space="preserve">Periodicidade da Limpeza </t>
    </r>
    <r>
      <rPr>
        <i/>
        <sz val="9"/>
        <color rgb="FFFFFFFF"/>
        <rFont val="Times New Roman"/>
      </rPr>
      <t>(em km)</t>
    </r>
  </si>
  <si>
    <t>Y = -0,0200788202748401 +0,691025454662637/X -1,84853650131968/X^2 +1,33466828255716/X^3</t>
  </si>
  <si>
    <t xml:space="preserve">Y = 0,070580632761148 -0,175867025361679/X +0,160146777920703/X^2 +0,100712622149732/X^3 </t>
  </si>
  <si>
    <t>VANS</t>
  </si>
  <si>
    <t>Y = 0,00635637852668087 +0,0712542999950912/X -0,296774990294309/X^2 +0,363971017624909/X^3</t>
  </si>
  <si>
    <t>CAMINHONETES 4X4</t>
  </si>
  <si>
    <t>Y = -0,00979051298763459 +0,221255936772184/X -0,334738921178068/X^2 +0,246636120348609/X^3</t>
  </si>
  <si>
    <t>Idade</t>
  </si>
  <si>
    <t>Índice de Depreciação</t>
  </si>
  <si>
    <t xml:space="preserve">Valor Venal </t>
  </si>
  <si>
    <t>Depreciação</t>
  </si>
  <si>
    <t>Depreciação Contratada</t>
  </si>
  <si>
    <t/>
  </si>
  <si>
    <t>Veículo paradígma da licitação</t>
  </si>
  <si>
    <t>Ano</t>
  </si>
  <si>
    <t>Faixa Etária</t>
  </si>
  <si>
    <t>Coeficiente de Consumo
de Peças e Acessórios por km</t>
  </si>
  <si>
    <t>ENCARGOS SOCIAIS</t>
  </si>
  <si>
    <t>PARÂMETROS</t>
  </si>
  <si>
    <t>Profissional</t>
  </si>
  <si>
    <t>=======&gt;</t>
  </si>
  <si>
    <t>Motorista (+32 passageiros)</t>
  </si>
  <si>
    <t>Motorista (21 a 36 passageiros)</t>
  </si>
  <si>
    <t>Motorista (01 a 20 passageiros)</t>
  </si>
  <si>
    <t>Jornada</t>
  </si>
  <si>
    <t>44h</t>
  </si>
  <si>
    <t>Fonte</t>
  </si>
  <si>
    <t>Turno de Trabalho</t>
  </si>
  <si>
    <t>Diurno</t>
  </si>
  <si>
    <t>PLANILHA DE FORMAÇÃO DE CUSTOS</t>
  </si>
  <si>
    <t>Base</t>
  </si>
  <si>
    <t>%</t>
  </si>
  <si>
    <t>Valor Mensal (R$)</t>
  </si>
  <si>
    <t>Valor mensal (R$)</t>
  </si>
  <si>
    <t>REMUNERAÇÃO DA MÃO DE OBRA</t>
  </si>
  <si>
    <t>Valor do Piso Salarial</t>
  </si>
  <si>
    <t>TOTAL REMUNERAÇÃO</t>
  </si>
  <si>
    <t>MONTANTE A</t>
  </si>
  <si>
    <t>ENCARGOS SOCIAIS E PROVISÕES DE ENCARGOS TRABALHISTAS(INCIDENTES SOBRE REMUNERAÇÃO)</t>
  </si>
  <si>
    <t>GRUPO A - OBRIGAÇÕES SOCIAIS</t>
  </si>
  <si>
    <t>A.01</t>
  </si>
  <si>
    <t>INSS - Artigo 22 inciso I Lei 8.212/91</t>
  </si>
  <si>
    <t>A.02</t>
  </si>
  <si>
    <t>FGTS - Artigo 15 Lei 8030/90 e Art. 7º inciso III CF/88</t>
  </si>
  <si>
    <t>A.03</t>
  </si>
  <si>
    <t>SESI/SESC - Artigo 3º Lei 8.036/90</t>
  </si>
  <si>
    <t>A.04</t>
  </si>
  <si>
    <t>SENAI/SENAC - Decreto 2.318/86</t>
  </si>
  <si>
    <t>A.05</t>
  </si>
  <si>
    <t>INCRA - Lei 7787 de 30/06/89 e DL 1146/70</t>
  </si>
  <si>
    <t>A.06</t>
  </si>
  <si>
    <t>SEBRAE - Artigo 8º Lei 8029/90 e Lei 8154 de 28/12/90</t>
  </si>
  <si>
    <t>A.07</t>
  </si>
  <si>
    <t>Salário Educação - Artigo 3º Inciso I Decreto 87.043/82</t>
  </si>
  <si>
    <t>A.08</t>
  </si>
  <si>
    <t>SAT/FAP ( de acordo CNAE/FAP)</t>
  </si>
  <si>
    <t>Subtotal Grupo A</t>
  </si>
  <si>
    <t>GRUPO B  - CUSTO DE REPOSIÇÃO DO PROFISSIONAL AUSENTE</t>
  </si>
  <si>
    <t>B.01</t>
  </si>
  <si>
    <t xml:space="preserve">Férias </t>
  </si>
  <si>
    <t>B.02</t>
  </si>
  <si>
    <t>Aviso  Prévio Trabalhado</t>
  </si>
  <si>
    <t>B.03</t>
  </si>
  <si>
    <t>Ausências por Doença</t>
  </si>
  <si>
    <t>B.04</t>
  </si>
  <si>
    <t>Acidente de Trabalho</t>
  </si>
  <si>
    <t>B.05</t>
  </si>
  <si>
    <t>Faltas Legais</t>
  </si>
  <si>
    <t>B.06</t>
  </si>
  <si>
    <t>Licença paternidade</t>
  </si>
  <si>
    <t>Subtotal Grupo B</t>
  </si>
  <si>
    <t>GRUPO C - GRATIFICAÇÕES</t>
  </si>
  <si>
    <t>C.01</t>
  </si>
  <si>
    <t>Adicional 1/3 Férias</t>
  </si>
  <si>
    <t>C.02</t>
  </si>
  <si>
    <t>13º Salário</t>
  </si>
  <si>
    <t>Subtotal Grupo C</t>
  </si>
  <si>
    <t>GRUPO D - INDENIZAÇÕES</t>
  </si>
  <si>
    <t>D.01</t>
  </si>
  <si>
    <t>Aviso Prévio indenizado + Férias e 1/3 Const. + 13º indenizado</t>
  </si>
  <si>
    <t>D.02</t>
  </si>
  <si>
    <t>FGTS sobre Aviso Prévio + FGTS sobre 13º indenizado</t>
  </si>
  <si>
    <t>D.03</t>
  </si>
  <si>
    <t>Indenização compensatória por demissão s/justa causa</t>
  </si>
  <si>
    <t>Subtotal Grupo D</t>
  </si>
  <si>
    <t>GRUPO E - LICENÇA MATERNIDADE</t>
  </si>
  <si>
    <t>E.01</t>
  </si>
  <si>
    <t>Aprovisionamento de Férias sobre licença maternidade</t>
  </si>
  <si>
    <t>E.02</t>
  </si>
  <si>
    <t>Aprovisionamento de 1/3 constitucional/ Férias sobre licença maternidade</t>
  </si>
  <si>
    <t>E.03</t>
  </si>
  <si>
    <t>Incidência do Grupo A sobre o Grupo licença maternidade</t>
  </si>
  <si>
    <t>Subtotal Grupo E</t>
  </si>
  <si>
    <t xml:space="preserve">GRUPO F - INCIDENCIA DO GRUPO A </t>
  </si>
  <si>
    <t>F.01</t>
  </si>
  <si>
    <t>Incidência Grupo A x ( Grupo B + C)</t>
  </si>
  <si>
    <t>Subtotal Grupo F</t>
  </si>
  <si>
    <t>TAXA TOTAL DE ENCARGOS SOCIAIS</t>
  </si>
  <si>
    <t>TOTAL DE REMUNERAÇÃO + ENCARGOS SOCIAIS</t>
  </si>
  <si>
    <t>MONTANTE B</t>
  </si>
  <si>
    <t>BENEFÍCIOS E UNIFORMES</t>
  </si>
  <si>
    <t>Auxílio Alimentação - Convenção Coletiva</t>
  </si>
  <si>
    <t>Uniformes (ata da SAD)</t>
  </si>
  <si>
    <t>Subtotal - Benefícios e Uniformes</t>
  </si>
  <si>
    <t>TOTAL MONTANTE B</t>
  </si>
  <si>
    <t>QUADRO RESUMO DO VALOR MENSAL DO SERVIÇO</t>
  </si>
  <si>
    <t>VALOR MENSAL DO SERVIÇO</t>
  </si>
  <si>
    <t>BDI</t>
  </si>
  <si>
    <t>DESCRIÇÃO</t>
  </si>
  <si>
    <t>Taxa a título de BDI</t>
  </si>
  <si>
    <t>Parcelas</t>
  </si>
  <si>
    <t>Taxa (%)</t>
  </si>
  <si>
    <t>Despesas Indiretas</t>
  </si>
  <si>
    <t>Margem de Lucro</t>
  </si>
  <si>
    <t>Taxas e Tributos</t>
  </si>
  <si>
    <t>ICMS</t>
  </si>
  <si>
    <t>ISS</t>
  </si>
  <si>
    <t>PIS</t>
  </si>
  <si>
    <t>COFINS</t>
  </si>
  <si>
    <t>Phanter Special escolar</t>
  </si>
  <si>
    <t>Convenção Coletiva PE000360/2024 - Auxílio Alimentação  = R$ 390,15</t>
  </si>
  <si>
    <t>Preço Graxa (Kg)</t>
  </si>
  <si>
    <t>LOCAL:</t>
  </si>
  <si>
    <t>COTAÇÕES</t>
  </si>
  <si>
    <t>CÓDIGO</t>
  </si>
  <si>
    <t>COTAÇÃO</t>
  </si>
  <si>
    <t>FONTE</t>
  </si>
  <si>
    <t>CONTATO</t>
  </si>
  <si>
    <t>UNIDADE</t>
  </si>
  <si>
    <t>PREÇO</t>
  </si>
  <si>
    <t>DATA</t>
  </si>
  <si>
    <t>UNID</t>
  </si>
  <si>
    <t>EMPRESAS</t>
  </si>
  <si>
    <t xml:space="preserve">SITE </t>
  </si>
  <si>
    <t>ENCRUZILHADA PNEUS</t>
  </si>
  <si>
    <t>(81) 3241-1389</t>
  </si>
  <si>
    <t>HANDREZA DIAS</t>
  </si>
  <si>
    <t>PNEU 275/80R22.5</t>
  </si>
  <si>
    <t>G ALBUQUERQUE</t>
  </si>
  <si>
    <t>(81) 99181-2871</t>
  </si>
  <si>
    <t>TAYSSA CAVALCANTI</t>
  </si>
  <si>
    <t>Óleo do motor 15W40</t>
  </si>
  <si>
    <t>L</t>
  </si>
  <si>
    <t>GRAXA</t>
  </si>
  <si>
    <t>KG</t>
  </si>
  <si>
    <t>PNEU DRIVE</t>
  </si>
  <si>
    <t>https://www.pneudrive.com.br/oleo-15w40-petronas-selenia-k-sn-semisintetico-1lt-7013-19</t>
  </si>
  <si>
    <t>https://www.ferreiracosta.com/produto/324201/%C3%B3leo-lubrificante-havoline-semissintetico-15w40-1l-texaco</t>
  </si>
  <si>
    <t>FERREIRA COSTA</t>
  </si>
  <si>
    <t>https://www.tupan.com.br/graxa-base-sabao-lubrificante-para-chassis-ca2--ref---5125000500--vonder-289062-44</t>
  </si>
  <si>
    <t>TUPAN</t>
  </si>
  <si>
    <t>https://www.ferreiracosta.com/produto/23934/graxa-litio-pasta-1-kg-texaco</t>
  </si>
  <si>
    <t>cancelado</t>
  </si>
  <si>
    <t xml:space="preserve">Oleo Diferencial 85w140 </t>
  </si>
  <si>
    <t>Óleo para Caixa de Marcha 1 Litro</t>
  </si>
  <si>
    <t>Fluido de freio</t>
  </si>
  <si>
    <t>https://www.ciadiesel.com.br/filtro-e-lubrificante/kits-de-filtros-para-veiculos/oleo-diferencial-85w140-1-litro-mineral-gl-5?gad_source=1&amp;gclid=Cj%E2%80%A6</t>
  </si>
  <si>
    <t>CIADIESEL</t>
  </si>
  <si>
    <t>https://www.tempracar.com.br/product-page/oleo-para-caixa-de-marcha-lubrax-sae-90-trm-4-petrobras-1l#:~:text=LUBRAX</t>
  </si>
  <si>
    <t>TEMPRACAR</t>
  </si>
  <si>
    <t>https://www.hdpecas.com.br/oleo-lubrificante-caixas-marcha-harley-lubrax-trm4-90w-mineral-litro.html</t>
  </si>
  <si>
    <t>HDPECAS</t>
  </si>
  <si>
    <t>https://www.pneudrive.com.br/pneu-27580r225-dirr-sumitomo-st709-n-7849-19</t>
  </si>
  <si>
    <t>EP RENOVADORA</t>
  </si>
  <si>
    <t>(81) 9 9579-9994</t>
  </si>
  <si>
    <t>AUGUSTO MAGALHÃES</t>
  </si>
  <si>
    <t>https://www.loja.retificajm.com.br/produto/oleo-transmissao-diferencial-sae-85w140-mineral-api-gl5.html</t>
  </si>
  <si>
    <t>RETÍFICAJM</t>
  </si>
  <si>
    <t>https://www.quibao.com.br/MLB-4559710438-oleo-85-w-140-gl5-hipoidal-1-litro-cambio-diferencial-ypf-_JM</t>
  </si>
  <si>
    <t>QUIBAO</t>
  </si>
  <si>
    <t>Cotação 002</t>
  </si>
  <si>
    <t>Cotação 003</t>
  </si>
  <si>
    <t>Cotação 006</t>
  </si>
  <si>
    <t>Cotação 005</t>
  </si>
  <si>
    <t>Cotação 007</t>
  </si>
  <si>
    <t>Cotação 004</t>
  </si>
  <si>
    <t>tabela</t>
  </si>
  <si>
    <t>obs: só bombeiro</t>
  </si>
  <si>
    <t>https://www.ferreiracosta.com/produto/461293/fluido-de-freios-dot-4-500ml-koube</t>
  </si>
  <si>
    <t>https://www.unifreiospecas.com.br/freios/fluido-de-freio-dot4-500ml</t>
  </si>
  <si>
    <t>UNIFREIOS</t>
  </si>
  <si>
    <t>https://www.multipecasdiesel.com/MLB-3345199484-oleo-fluido-de-freio-dot-4-trw-varga-500ml-_JM</t>
  </si>
  <si>
    <t>MULTIPEÇAS DIESEL</t>
  </si>
  <si>
    <t>https://pliniotecnologia.com.br</t>
  </si>
  <si>
    <t>PLINIO TECNOLOGIA</t>
  </si>
  <si>
    <t>MÊS</t>
  </si>
  <si>
    <t>RASTREAMENTO VEICULAR</t>
  </si>
  <si>
    <t>EXITVS SOLUÇÕES</t>
  </si>
  <si>
    <t>ANA CLÁUDIA SIQUEIRA</t>
  </si>
  <si>
    <t>Cotação 0010</t>
  </si>
  <si>
    <t>Cotação 0011</t>
  </si>
  <si>
    <t>https://www.virtuadesivos.com.br/faixa-escolar/kit-adesivos-faixa-escolar-para-micro-onibus-lateral-07-mts</t>
  </si>
  <si>
    <t>VIRTU ADESIVOS</t>
  </si>
  <si>
    <t>ADESIVAGEM - KIT ADESIVOS PARA LATERAIS.</t>
  </si>
  <si>
    <t>https://graficafaiska.com.br/single-product.php?p=MTY4&amp;qtd=1</t>
  </si>
  <si>
    <t>GRÁFICA FAISKA</t>
  </si>
  <si>
    <t>(81) 99289-8657</t>
  </si>
  <si>
    <t>DAFONTE PNEUS</t>
  </si>
  <si>
    <t>(81) 9 9138-9906</t>
  </si>
  <si>
    <t>ADRIELLY</t>
  </si>
  <si>
    <t>Recapagem de pneu 275/80R22,5 - direcional</t>
  </si>
  <si>
    <t>M2</t>
  </si>
  <si>
    <t>IMPACTO ADESIVOS</t>
  </si>
  <si>
    <t>(81) 3226-5501</t>
  </si>
  <si>
    <t>Cotação 009</t>
  </si>
  <si>
    <r>
      <t xml:space="preserve">ÔNIBUS </t>
    </r>
    <r>
      <rPr>
        <i/>
        <sz val="9"/>
        <color rgb="FFFFFFFF"/>
        <rFont val="Times New Roman"/>
      </rPr>
      <t>(veículo tipo) - tabela FIPE</t>
    </r>
  </si>
  <si>
    <r>
      <t xml:space="preserve">MICRO-ÔNIBUS </t>
    </r>
    <r>
      <rPr>
        <i/>
        <sz val="9"/>
        <color rgb="FFFFFFFF"/>
        <rFont val="Times New Roman"/>
      </rPr>
      <t>(veículo tipo) - tabela FIPE</t>
    </r>
  </si>
  <si>
    <t>Comp.1</t>
  </si>
  <si>
    <r>
      <t xml:space="preserve">Remuneração Motorista de Ônibus - </t>
    </r>
    <r>
      <rPr>
        <sz val="10"/>
        <color rgb="FFFFFFFF"/>
        <rFont val="Times New Roman"/>
        <family val="1"/>
      </rPr>
      <t>Convenção coletiva</t>
    </r>
  </si>
  <si>
    <r>
      <t xml:space="preserve">Remuneração Motorista de Micro Ônibus - </t>
    </r>
    <r>
      <rPr>
        <sz val="10"/>
        <color rgb="FFFFFFFF"/>
        <rFont val="Times New Roman"/>
        <family val="1"/>
      </rPr>
      <t>Convenção coletiva</t>
    </r>
  </si>
  <si>
    <t>COMPOSIÇÕES DE PREÇOS UNITÁRIOS</t>
  </si>
  <si>
    <t>COMPOSIÇÃO</t>
  </si>
  <si>
    <t>QUANTIDADE</t>
  </si>
  <si>
    <t>PREÇO UNIT.</t>
  </si>
  <si>
    <t>PREÇO TOTAL</t>
  </si>
  <si>
    <t>MATERIAL</t>
  </si>
  <si>
    <t>SINAPI</t>
  </si>
  <si>
    <t>1.3</t>
  </si>
  <si>
    <t>EQUIPAMENTO</t>
  </si>
  <si>
    <t>1.4</t>
  </si>
  <si>
    <t>TRANSPORTE</t>
  </si>
  <si>
    <t>H</t>
  </si>
  <si>
    <t>SERVENTE COM ENCARGOS COMPLEMENTARES</t>
  </si>
  <si>
    <t>UN</t>
  </si>
  <si>
    <t>VASSOURA 40 CM COM CABO</t>
  </si>
  <si>
    <t>0,05</t>
  </si>
  <si>
    <t>20,96</t>
  </si>
  <si>
    <t>LIMPA VIDROS COM PULVERIZADOR</t>
  </si>
  <si>
    <t>75,85</t>
  </si>
  <si>
    <t>DETERGENTE NEUTRO USO GERAL, CONCENTRADO</t>
  </si>
  <si>
    <t>19,04</t>
  </si>
  <si>
    <t>LAVAGEM DE ÔNIBUS</t>
  </si>
  <si>
    <t>18,14</t>
  </si>
  <si>
    <t>EREFEM Torquato de Castro</t>
  </si>
  <si>
    <t xml:space="preserve">EREM Tito Pereira de Oliveira </t>
  </si>
  <si>
    <t>Escola Major Lélio</t>
  </si>
  <si>
    <r>
      <rPr>
        <sz val="11"/>
        <rFont val="Calibri"/>
        <family val="1"/>
      </rPr>
      <t>Extensão Total (Km)</t>
    </r>
  </si>
  <si>
    <r>
      <rPr>
        <sz val="11"/>
        <rFont val="Calibri"/>
        <family val="1"/>
      </rPr>
      <t>Tempo Estimado</t>
    </r>
  </si>
  <si>
    <t>Vera Cruz - Munguba - KM 14 - Escola</t>
  </si>
  <si>
    <t>50 min a 1h</t>
  </si>
  <si>
    <t>15 a 20 min</t>
  </si>
  <si>
    <t>1h a 1h15 min</t>
  </si>
  <si>
    <t>EREFEM TORQUATRO DE CASTRO</t>
  </si>
  <si>
    <t>SEMI- INTEGRAL</t>
  </si>
  <si>
    <r>
      <rPr>
        <sz val="11"/>
        <rFont val="Calibri"/>
        <family val="1"/>
      </rPr>
      <t>20 min</t>
    </r>
  </si>
  <si>
    <r>
      <rPr>
        <b/>
        <sz val="11"/>
        <rFont val="Calibri"/>
        <family val="1"/>
      </rPr>
      <t>km diário total</t>
    </r>
  </si>
  <si>
    <r>
      <rPr>
        <sz val="11"/>
        <color rgb="FFFF0000"/>
        <rFont val="Calibri"/>
        <family val="1"/>
      </rPr>
      <t>Rota</t>
    </r>
  </si>
  <si>
    <r>
      <rPr>
        <sz val="11"/>
        <color rgb="FFFF0000"/>
        <rFont val="Calibri"/>
        <family val="1"/>
      </rPr>
      <t>Itinerário</t>
    </r>
  </si>
  <si>
    <r>
      <rPr>
        <sz val="11"/>
        <color rgb="FFFF0000"/>
        <rFont val="Calibri"/>
        <family val="1"/>
      </rPr>
      <t>Escola Atendida</t>
    </r>
  </si>
  <si>
    <r>
      <rPr>
        <sz val="11"/>
        <color rgb="FFFF0000"/>
        <rFont val="Calibri"/>
        <family val="1"/>
      </rPr>
      <t>Turno</t>
    </r>
  </si>
  <si>
    <r>
      <rPr>
        <sz val="11"/>
        <color rgb="FFFF0000"/>
        <rFont val="Calibri"/>
        <family val="1"/>
      </rPr>
      <t>ROTA 01</t>
    </r>
  </si>
  <si>
    <r>
      <rPr>
        <sz val="11"/>
        <color rgb="FFFF0000"/>
        <rFont val="Calibri"/>
        <family val="1"/>
      </rPr>
      <t>EREM TITO PEREIRA DE OLIVEIRA</t>
    </r>
  </si>
  <si>
    <r>
      <rPr>
        <sz val="11"/>
        <color rgb="FFFF0000"/>
        <rFont val="Calibri"/>
        <family val="1"/>
      </rPr>
      <t>INTEGRAL</t>
    </r>
  </si>
  <si>
    <r>
      <rPr>
        <sz val="11"/>
        <color rgb="FFFF0000"/>
        <rFont val="Calibri"/>
        <family val="1"/>
      </rPr>
      <t>ROTA 02</t>
    </r>
  </si>
  <si>
    <r>
      <rPr>
        <sz val="11"/>
        <color rgb="FFFF0000"/>
        <rFont val="Calibri"/>
        <family val="1"/>
      </rPr>
      <t>Rachão - Vera Cruz - Escola</t>
    </r>
  </si>
  <si>
    <r>
      <rPr>
        <sz val="11"/>
        <color rgb="FFFF0000"/>
        <rFont val="Calibri"/>
        <family val="1"/>
      </rPr>
      <t>ROTA 03</t>
    </r>
  </si>
  <si>
    <r>
      <rPr>
        <sz val="11"/>
        <color rgb="FFFF0000"/>
        <rFont val="Calibri"/>
        <family val="1"/>
      </rPr>
      <t>PINN- Pista Nova - Escola</t>
    </r>
  </si>
  <si>
    <r>
      <rPr>
        <sz val="11"/>
        <color rgb="FFFF0000"/>
        <rFont val="Calibri"/>
        <family val="1"/>
      </rPr>
      <t>ROTA 04</t>
    </r>
  </si>
  <si>
    <r>
      <rPr>
        <sz val="11"/>
        <color rgb="FFFF0000"/>
        <rFont val="Calibri"/>
        <family val="1"/>
      </rPr>
      <t>ROTA 05</t>
    </r>
  </si>
  <si>
    <r>
      <rPr>
        <sz val="11"/>
        <color rgb="FFFF0000"/>
        <rFont val="Calibri"/>
        <family val="1"/>
      </rPr>
      <t>ROTA 06</t>
    </r>
  </si>
  <si>
    <r>
      <rPr>
        <sz val="11"/>
        <color rgb="FFFF0000"/>
        <rFont val="Calibri"/>
        <family val="1"/>
      </rPr>
      <t>ROTA 07</t>
    </r>
  </si>
  <si>
    <r>
      <rPr>
        <sz val="11"/>
        <color rgb="FFFF0000"/>
        <rFont val="Calibri"/>
        <family val="1"/>
      </rPr>
      <t>ROTA 08</t>
    </r>
  </si>
  <si>
    <r>
      <rPr>
        <sz val="11"/>
        <color rgb="FFFF0000"/>
        <rFont val="Calibri"/>
        <family val="1"/>
      </rPr>
      <t>EREFEM TORQUATRO DE CASTRO</t>
    </r>
  </si>
  <si>
    <r>
      <rPr>
        <sz val="11"/>
        <color rgb="FFFF0000"/>
        <rFont val="Calibri"/>
        <family val="1"/>
      </rPr>
      <t>SEMI- INTEGRAL</t>
    </r>
  </si>
  <si>
    <r>
      <rPr>
        <sz val="11"/>
        <color rgb="FFFF0000"/>
        <rFont val="Calibri"/>
        <family val="1"/>
      </rPr>
      <t>ROTA 09</t>
    </r>
  </si>
  <si>
    <r>
      <rPr>
        <sz val="11"/>
        <color rgb="FFFF0000"/>
        <rFont val="Calibri"/>
        <family val="1"/>
      </rPr>
      <t>ROTA 10</t>
    </r>
  </si>
  <si>
    <r>
      <rPr>
        <sz val="11"/>
        <color rgb="FFFF0000"/>
        <rFont val="Calibri"/>
        <family val="1"/>
      </rPr>
      <t>ROTA 11</t>
    </r>
  </si>
  <si>
    <r>
      <rPr>
        <sz val="11"/>
        <color rgb="FFFF0000"/>
        <rFont val="Calibri"/>
        <family val="1"/>
      </rPr>
      <t>ROTA 12</t>
    </r>
  </si>
  <si>
    <r>
      <rPr>
        <sz val="11"/>
        <color rgb="FFFF0000"/>
        <rFont val="Calibri"/>
        <family val="1"/>
      </rPr>
      <t>Munguba - KM 14 - Escola</t>
    </r>
  </si>
  <si>
    <r>
      <rPr>
        <sz val="11"/>
        <color rgb="FFFF0000"/>
        <rFont val="Calibri"/>
        <family val="1"/>
      </rPr>
      <t>ROTA 13</t>
    </r>
  </si>
  <si>
    <r>
      <rPr>
        <sz val="11"/>
        <color rgb="FFFF0000"/>
        <rFont val="Calibri"/>
        <family val="1"/>
      </rPr>
      <t>ROTA 14</t>
    </r>
  </si>
  <si>
    <r>
      <rPr>
        <sz val="11"/>
        <color rgb="FFFF0000"/>
        <rFont val="Calibri"/>
        <family val="1"/>
      </rPr>
      <t>ROTA 15</t>
    </r>
  </si>
  <si>
    <r>
      <rPr>
        <sz val="11"/>
        <color rgb="FFFF0000"/>
        <rFont val="Calibri"/>
        <family val="1"/>
      </rPr>
      <t>Casinha - KM 14 - Escola</t>
    </r>
  </si>
  <si>
    <r>
      <rPr>
        <sz val="11"/>
        <color rgb="FFFF0000"/>
        <rFont val="Calibri"/>
        <family val="1"/>
      </rPr>
      <t>ROTA 16</t>
    </r>
  </si>
  <si>
    <r>
      <rPr>
        <sz val="11"/>
        <color rgb="FFFF0000"/>
        <rFont val="Calibri"/>
        <family val="1"/>
      </rPr>
      <t>ROTA 17</t>
    </r>
  </si>
  <si>
    <r>
      <rPr>
        <sz val="11"/>
        <color rgb="FFFF0000"/>
        <rFont val="Calibri"/>
        <family val="1"/>
      </rPr>
      <t>ROTA 18</t>
    </r>
  </si>
  <si>
    <r>
      <rPr>
        <sz val="11"/>
        <color rgb="FFFF0000"/>
        <rFont val="Calibri"/>
        <family val="1"/>
      </rPr>
      <t>Oitenta - Escola</t>
    </r>
  </si>
  <si>
    <r>
      <rPr>
        <sz val="11"/>
        <color rgb="FFFF0000"/>
        <rFont val="Calibri"/>
        <family val="1"/>
      </rPr>
      <t>ESCOLA MAJOR LÉLIO</t>
    </r>
  </si>
  <si>
    <r>
      <rPr>
        <sz val="10"/>
        <color rgb="FFFF0000"/>
        <rFont val="Calibri"/>
        <family val="1"/>
      </rPr>
      <t>DIURNO</t>
    </r>
  </si>
  <si>
    <r>
      <rPr>
        <sz val="11"/>
        <color rgb="FFFF0000"/>
        <rFont val="Calibri"/>
        <family val="1"/>
      </rPr>
      <t>ROTA 19</t>
    </r>
  </si>
  <si>
    <r>
      <rPr>
        <sz val="10"/>
        <color rgb="FFFF0000"/>
        <rFont val="Calibri"/>
        <family val="1"/>
      </rPr>
      <t>VESPETINO</t>
    </r>
  </si>
  <si>
    <r>
      <rPr>
        <sz val="11"/>
        <color rgb="FFFF0000"/>
        <rFont val="Calibri"/>
        <family val="1"/>
      </rPr>
      <t>ROTA 20</t>
    </r>
  </si>
  <si>
    <r>
      <rPr>
        <sz val="10"/>
        <color rgb="FFFF0000"/>
        <rFont val="Calibri"/>
        <family val="1"/>
      </rPr>
      <t>NOTURNO</t>
    </r>
  </si>
  <si>
    <r>
      <rPr>
        <sz val="11"/>
        <color rgb="FFFF0000"/>
        <rFont val="Calibri"/>
        <family val="1"/>
      </rPr>
      <t>ROTA 21</t>
    </r>
  </si>
  <si>
    <r>
      <rPr>
        <sz val="11"/>
        <color rgb="FFFF0000"/>
        <rFont val="Calibri"/>
        <family val="1"/>
      </rPr>
      <t>Ostracil - Escola</t>
    </r>
  </si>
  <si>
    <r>
      <rPr>
        <sz val="11"/>
        <color rgb="FFFF0000"/>
        <rFont val="Calibri"/>
        <family val="1"/>
      </rPr>
      <t>ROTA 22</t>
    </r>
  </si>
  <si>
    <r>
      <rPr>
        <sz val="11"/>
        <color rgb="FFFF0000"/>
        <rFont val="Calibri"/>
        <family val="1"/>
      </rPr>
      <t>ROTA 23</t>
    </r>
  </si>
  <si>
    <r>
      <rPr>
        <sz val="11"/>
        <color rgb="FFFF0000"/>
        <rFont val="Calibri"/>
        <family val="1"/>
      </rPr>
      <t>ROTA 24</t>
    </r>
  </si>
  <si>
    <r>
      <rPr>
        <sz val="11"/>
        <color rgb="FFFF0000"/>
        <rFont val="Calibri"/>
        <family val="1"/>
      </rPr>
      <t>Borralho - Escola</t>
    </r>
  </si>
  <si>
    <r>
      <rPr>
        <sz val="11"/>
        <color rgb="FFFF0000"/>
        <rFont val="Calibri"/>
        <family val="1"/>
      </rPr>
      <t>ROTA 25</t>
    </r>
  </si>
  <si>
    <r>
      <rPr>
        <sz val="11"/>
        <color rgb="FFFF0000"/>
        <rFont val="Calibri"/>
        <family val="1"/>
      </rPr>
      <t>ROTA 26</t>
    </r>
  </si>
  <si>
    <r>
      <rPr>
        <sz val="11"/>
        <color rgb="FFFF0000"/>
        <rFont val="Calibri"/>
        <family val="1"/>
      </rPr>
      <t>ROTA 27</t>
    </r>
  </si>
  <si>
    <r>
      <rPr>
        <sz val="11"/>
        <color rgb="FFFF0000"/>
        <rFont val="Calibri"/>
        <family val="1"/>
      </rPr>
      <t>ROTA 28</t>
    </r>
  </si>
  <si>
    <r>
      <rPr>
        <sz val="11"/>
        <color rgb="FFFF0000"/>
        <rFont val="Calibri"/>
        <family val="1"/>
      </rPr>
      <t>ROTA 29</t>
    </r>
  </si>
  <si>
    <r>
      <rPr>
        <sz val="11"/>
        <color rgb="FFFF0000"/>
        <rFont val="Calibri"/>
        <family val="1"/>
      </rPr>
      <t>ROTA 30</t>
    </r>
  </si>
  <si>
    <r>
      <rPr>
        <sz val="11"/>
        <color rgb="FFFF0000"/>
        <rFont val="Calibri"/>
        <family val="1"/>
      </rPr>
      <t>Peroba - Orfanato - Escola</t>
    </r>
  </si>
  <si>
    <r>
      <rPr>
        <sz val="11"/>
        <color rgb="FFFF0000"/>
        <rFont val="Calibri"/>
        <family val="1"/>
      </rPr>
      <t>ROTA 31</t>
    </r>
  </si>
  <si>
    <r>
      <rPr>
        <sz val="11"/>
        <color rgb="FFFF0000"/>
        <rFont val="Calibri"/>
        <family val="1"/>
      </rPr>
      <t>ROTA 32</t>
    </r>
  </si>
  <si>
    <r>
      <rPr>
        <sz val="11"/>
        <color rgb="FFFF0000"/>
        <rFont val="Calibri"/>
        <family val="1"/>
      </rPr>
      <t>Pavimento Asfáltico (m)</t>
    </r>
  </si>
  <si>
    <r>
      <rPr>
        <sz val="11"/>
        <color rgb="FFFF0000"/>
        <rFont val="Calibri"/>
        <family val="1"/>
      </rPr>
      <t>Sem Revestimento
(m)</t>
    </r>
  </si>
  <si>
    <t>Pavimento Intertravado (m)</t>
  </si>
  <si>
    <t>Pavimento Paralelepípedo ou  Intertravado (m)</t>
  </si>
  <si>
    <r>
      <rPr>
        <sz val="11"/>
        <color rgb="FFFF0000"/>
        <rFont val="Calibri"/>
        <family val="1"/>
      </rPr>
      <t>Pavimento Paralelepípedo (m)</t>
    </r>
  </si>
  <si>
    <t>Total por viagem Ida e Volta (km/trecho)</t>
  </si>
  <si>
    <t>ID Veículo</t>
  </si>
  <si>
    <r>
      <t xml:space="preserve">Custo Unitário </t>
    </r>
    <r>
      <rPr>
        <sz val="10"/>
        <color rgb="FF000000"/>
        <rFont val="Times New Roman"/>
      </rPr>
      <t>(a)</t>
    </r>
  </si>
  <si>
    <r>
      <t xml:space="preserve">Quantidade
</t>
    </r>
    <r>
      <rPr>
        <sz val="10"/>
        <color rgb="FF000000"/>
        <rFont val="Times New Roman"/>
      </rPr>
      <t>(b)</t>
    </r>
  </si>
  <si>
    <r>
      <t xml:space="preserve">Preço Total por Ano (R$)
</t>
    </r>
    <r>
      <rPr>
        <sz val="8"/>
        <color rgb="FF000000"/>
        <rFont val="Times New Roman"/>
      </rPr>
      <t>(c) = (a)*(b)</t>
    </r>
  </si>
  <si>
    <t>LAVADORA DE ALTA PRESSAO (LAVA-JATO) PARA AGUA FRIA, PRESSAO DE OPERACAO ENTRE 1400 E 1900 LIB/POL2, VAZAO MAXIMA ENTRE 400 E 700 L/H - CHP DIURNO. AF_05/2023</t>
  </si>
  <si>
    <t>CHP</t>
  </si>
  <si>
    <t>OBJETO:</t>
  </si>
  <si>
    <t>FONTE DE PRECOS:</t>
  </si>
  <si>
    <t>RESUMO</t>
  </si>
  <si>
    <t>PREFEITURA MUNICIPAL DE CAMARAGIBE - PE 
SECRETARIA DE EDUCAÇÃO</t>
  </si>
  <si>
    <t>COMPOSIÇÕES DE CUSTOS + COTAÇÕES + TABELA DA SINAPI FEV/2024  + (BDI 19,79%).</t>
  </si>
  <si>
    <t>CONTRATAÇÃO DE EMPRESA ESPECIALIZADA PARA PRESTAÇÃO DE SERVIÇO DE TRANSPORTE ESCOLAR DOS ALUNOS DA REDE PÚBLICA DE ENSINO NO MUNICÍPIO DE CAMARAGIBE/PE</t>
  </si>
  <si>
    <t>DIVERSOS BAIRROS DE CAMARAGIBE/PE</t>
  </si>
  <si>
    <t>PLANILHA ORÇAMENTÁRIA</t>
  </si>
  <si>
    <t>GEOLOCALIZAÇÃO DAS ESCOLAS ATENDIDAS</t>
  </si>
  <si>
    <t>QUADRO DE RORAS</t>
  </si>
  <si>
    <t>CUSTOS FIXOS E VARIÁVEIS DO ÔNIBUS</t>
  </si>
  <si>
    <t>DADOS DE ENTRADA</t>
  </si>
  <si>
    <t>DEPRECIAÇÃO E INFLAÇÃO</t>
  </si>
  <si>
    <t>TAXA DE MANUTENÇÃO</t>
  </si>
  <si>
    <t>PREFEITURA MUNICIPAL DE CAMARAGIBE - PE      
SECRETARIA DE EDUCAÇÃO</t>
  </si>
  <si>
    <t>TAXA</t>
  </si>
  <si>
    <t>COTAÇÃO 002</t>
  </si>
  <si>
    <t>COTAÇÃO 003</t>
  </si>
  <si>
    <t>COTAÇÃO 004</t>
  </si>
  <si>
    <t>COTAÇÃO 005</t>
  </si>
  <si>
    <t>COTAÇÃO 006</t>
  </si>
  <si>
    <t>COTAÇÃO 007</t>
  </si>
  <si>
    <t>COTAÇÃO 009</t>
  </si>
  <si>
    <t>COTAÇÃO 0010</t>
  </si>
  <si>
    <t>COTAÇÃO 0011</t>
  </si>
  <si>
    <t>Convenção Coletiva PE000360/2024</t>
  </si>
</sst>
</file>

<file path=xl/styles.xml><?xml version="1.0" encoding="utf-8"?>
<styleSheet xmlns="http://schemas.openxmlformats.org/spreadsheetml/2006/main">
  <numFmts count="5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00"/>
    <numFmt numFmtId="166" formatCode="_-* #,##0.00_-;\-* #,##0.00_-;_-* &quot;-&quot;??_-;_-@"/>
    <numFmt numFmtId="167" formatCode="0.000000"/>
    <numFmt numFmtId="168" formatCode="0.0000"/>
    <numFmt numFmtId="169" formatCode="##\ &quot;lugares&quot;"/>
    <numFmt numFmtId="170" formatCode="[$R$ -416]#,##0.00"/>
    <numFmt numFmtId="171" formatCode="d\.m"/>
    <numFmt numFmtId="172" formatCode="[$R$ -416]#,##0.00&quot;/km&quot;"/>
    <numFmt numFmtId="173" formatCode="#,##0&quot; km/ano&quot;"/>
    <numFmt numFmtId="174" formatCode="#,##0&quot; km&quot;"/>
    <numFmt numFmtId="175" formatCode="0.000"/>
    <numFmt numFmtId="176" formatCode="0.00000000000"/>
    <numFmt numFmtId="177" formatCode="0.00000000000000"/>
    <numFmt numFmtId="178" formatCode="0.00000"/>
    <numFmt numFmtId="179" formatCode="#,##0.00_ ;[Red]\-#,##0.00\ "/>
    <numFmt numFmtId="180" formatCode="#,##0.000"/>
    <numFmt numFmtId="181" formatCode="[$R$ -416]#,##0.00\ &quot;/km&quot;"/>
    <numFmt numFmtId="182" formatCode="##\ &quot;meses&quot;"/>
    <numFmt numFmtId="183" formatCode="##\ &quot;km&quot;"/>
    <numFmt numFmtId="184" formatCode="0&quot;Km&quot;"/>
    <numFmt numFmtId="185" formatCode="#,##0.0000000000000000"/>
    <numFmt numFmtId="186" formatCode="00&quot; anos&quot;"/>
    <numFmt numFmtId="187" formatCode="##,#00\ &quot;h&quot;"/>
    <numFmt numFmtId="188" formatCode="0.000%"/>
    <numFmt numFmtId="189" formatCode="_(&quot;R$ &quot;* #,##0.00_);_(&quot;R$ &quot;* \(#,##0.00\);_(&quot;R$ &quot;* &quot;-&quot;??_);_(@_)"/>
    <numFmt numFmtId="190" formatCode="[&gt;11111111111]\(##\)\ #\ ####\-####;\ \(##\)\ ####\-####"/>
    <numFmt numFmtId="191" formatCode="_(&quot;R$ &quot;* #,##0.00_);_(&quot;R$ &quot;* \(#,##0.00\);_(&quot;R$ &quot;* \-??_);_(@_)"/>
    <numFmt numFmtId="192" formatCode="_([$€]* #,##0.00_);_([$€]* \(#,##0.00\);_([$€]* \-??_);_(@_)"/>
    <numFmt numFmtId="193" formatCode="_(&quot;R$&quot;* #,##0.00_);_(&quot;R$&quot;* \(#,##0.00\);_(&quot;R$&quot;* &quot;-&quot;??_);_(@_)"/>
    <numFmt numFmtId="194" formatCode="_(* #,##0.00_);_(* \(#,##0.00\);_(* &quot;-&quot;??_);_(@_)"/>
    <numFmt numFmtId="195" formatCode="&quot;R$&quot;#,##0;\-&quot;R$&quot;#,##0"/>
    <numFmt numFmtId="196" formatCode="#,##0.00000"/>
    <numFmt numFmtId="197" formatCode="&quot;V = &quot;0.00&quot; m³&quot;"/>
    <numFmt numFmtId="198" formatCode="#.##000"/>
    <numFmt numFmtId="199" formatCode="_([$R$ -416]* #,##0.00_);_([$R$ -416]* \(#,##0.00\);_([$R$ -416]* &quot;-&quot;??_);_(@_)"/>
    <numFmt numFmtId="200" formatCode="&quot;R$&quot;#,##0.00"/>
    <numFmt numFmtId="201" formatCode="&quot;Ativar&quot;;&quot;Ativar&quot;;&quot;Desativar&quot;"/>
    <numFmt numFmtId="202" formatCode="_(&quot;Cr$&quot;* #,##0.00_);_(&quot;Cr$&quot;* \(#,##0.00\);_(&quot;Cr$&quot;* \-??_);_(@_)"/>
    <numFmt numFmtId="203" formatCode="#,##0.0"/>
    <numFmt numFmtId="204" formatCode="_(* #,##0_);_(* \(#,##0\);_(* \-??_);_(@_)"/>
    <numFmt numFmtId="205" formatCode="_-* #,##0.00_-;\-* #,##0.00_-;_-* &quot;-&quot;?????_-;_-@_-"/>
    <numFmt numFmtId="206" formatCode="#,##0.0000"/>
    <numFmt numFmtId="207" formatCode="&quot;R$&quot;#,##0;[Red]\-&quot;R$&quot;#,##0"/>
    <numFmt numFmtId="208" formatCode="00#"/>
    <numFmt numFmtId="209" formatCode="_(* #,##0.00000_);_(* \(#,##0.00000\);_(* &quot;-&quot;??_);_(@_)"/>
    <numFmt numFmtId="210" formatCode="[$€-2]\ #,##0.00_);[Red]\([$€-2]\ #,##0.00\)"/>
    <numFmt numFmtId="211" formatCode="&quot;Sim&quot;;&quot;Sim&quot;;&quot;Não&quot;"/>
    <numFmt numFmtId="212" formatCode="_-* #,##0.0000_-;\-* #,##0.0000_-;_-* &quot;-&quot;??_-;_-@"/>
    <numFmt numFmtId="213" formatCode="0#"/>
    <numFmt numFmtId="214" formatCode="&quot;R$&quot;\ #,##0.00"/>
    <numFmt numFmtId="215" formatCode="&quot; R$ &quot;* #,##0.00\ ;&quot;-R$ &quot;* #,##0.00\ ;&quot; R$ &quot;* \-#\ ;@\ "/>
  </numFmts>
  <fonts count="116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theme="1"/>
      <name val="Arial"/>
    </font>
    <font>
      <b/>
      <sz val="9"/>
      <color rgb="FF000000"/>
      <name val="Calibri"/>
    </font>
    <font>
      <b/>
      <i/>
      <sz val="9"/>
      <color rgb="FF000000"/>
      <name val="Arial"/>
    </font>
    <font>
      <sz val="9"/>
      <color rgb="FF000000"/>
      <name val="Arial"/>
    </font>
    <font>
      <b/>
      <sz val="12"/>
      <color rgb="FFFFFFFF"/>
      <name val="Times New Roman"/>
    </font>
    <font>
      <sz val="10"/>
      <color theme="1"/>
      <name val="Times New Roman"/>
    </font>
    <font>
      <sz val="10"/>
      <color rgb="FFFFFFFF"/>
      <name val="Times New Roman"/>
    </font>
    <font>
      <b/>
      <sz val="10"/>
      <color rgb="FFFFFFFF"/>
      <name val="Times New Roman"/>
    </font>
    <font>
      <b/>
      <sz val="10"/>
      <color theme="1"/>
      <name val="Times New Roman"/>
    </font>
    <font>
      <b/>
      <sz val="14"/>
      <color rgb="FFFFFFFF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9"/>
      <color theme="1"/>
      <name val="Times New Roman"/>
    </font>
    <font>
      <i/>
      <sz val="10"/>
      <color theme="1"/>
      <name val="Times New Roman"/>
    </font>
    <font>
      <b/>
      <i/>
      <sz val="10"/>
      <color theme="1"/>
      <name val="Times New Roman"/>
    </font>
    <font>
      <b/>
      <sz val="14"/>
      <color theme="1"/>
      <name val="Times New Roman"/>
    </font>
    <font>
      <i/>
      <sz val="10"/>
      <color rgb="FF000000"/>
      <name val="Times New Roman"/>
    </font>
    <font>
      <sz val="10"/>
      <color rgb="FFFFFFFF"/>
      <name val="Calibri"/>
    </font>
    <font>
      <i/>
      <sz val="10"/>
      <color rgb="FFFFFFFF"/>
      <name val="Calibri"/>
    </font>
    <font>
      <i/>
      <sz val="10"/>
      <color rgb="FFFFFFFF"/>
      <name val="Times New Roman"/>
    </font>
    <font>
      <b/>
      <sz val="7"/>
      <color rgb="FFFFFFFF"/>
      <name val="Times New Roman"/>
    </font>
    <font>
      <b/>
      <sz val="11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rgb="FFFFFFFF"/>
      <name val="Times New Roman"/>
    </font>
    <font>
      <u/>
      <sz val="10"/>
      <color rgb="FF1155CC"/>
      <name val="Times New Roman"/>
    </font>
    <font>
      <u/>
      <sz val="10"/>
      <color theme="10"/>
      <name val="Arial"/>
    </font>
    <font>
      <sz val="8"/>
      <color rgb="FF000000"/>
      <name val="Times New Roman"/>
    </font>
    <font>
      <sz val="7"/>
      <color rgb="FF000000"/>
      <name val="Times New Roman"/>
    </font>
    <font>
      <i/>
      <sz val="9"/>
      <color rgb="FFFFFFFF"/>
      <name val="Times New Roman"/>
    </font>
    <font>
      <i/>
      <sz val="8"/>
      <color rgb="FFFFFFFF"/>
      <name val="Times New Roman"/>
    </font>
    <font>
      <b/>
      <sz val="14"/>
      <color rgb="FFFFFFFF"/>
      <name val="Times New Roman"/>
      <family val="1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sz val="9"/>
      <name val="Arial"/>
      <family val="2"/>
      <scheme val="minor"/>
    </font>
    <font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9"/>
      <name val="Arial"/>
      <family val="2"/>
    </font>
    <font>
      <sz val="10"/>
      <color rgb="FF000000"/>
      <name val="Times New Roman"/>
      <family val="1"/>
    </font>
    <font>
      <sz val="10"/>
      <color indexed="63"/>
      <name val="Arial"/>
      <family val="2"/>
    </font>
    <font>
      <b/>
      <sz val="15"/>
      <color indexed="56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0"/>
      <color rgb="FFFFFFFF"/>
      <name val="Times New Roman"/>
      <family val="1"/>
    </font>
    <font>
      <b/>
      <sz val="10"/>
      <color rgb="FFFFFFFF"/>
      <name val="Times New Roman"/>
      <family val="1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15"/>
      <color indexed="62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1"/>
    </font>
    <font>
      <sz val="11"/>
      <color rgb="FFFF0000"/>
      <name val="Calibri"/>
      <family val="1"/>
    </font>
    <font>
      <sz val="10"/>
      <color rgb="FFFF0000"/>
      <name val="Calibri"/>
      <family val="2"/>
    </font>
    <font>
      <sz val="10"/>
      <color rgb="FFFF0000"/>
      <name val="Calibri"/>
      <family val="1"/>
    </font>
    <font>
      <sz val="11"/>
      <color rgb="FF002060"/>
      <name val="Calibri"/>
      <family val="1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b/>
      <sz val="9"/>
      <name val="Arial"/>
      <family val="2"/>
    </font>
    <font>
      <sz val="10"/>
      <name val="Arial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4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6"/>
      <color rgb="FFFFFFFF"/>
      <name val="Times New Roman"/>
      <family val="1"/>
    </font>
    <font>
      <sz val="16"/>
      <name val="Arial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b/>
      <sz val="11"/>
      <color rgb="FFFFFFFF"/>
      <name val="Times New Roman"/>
      <family val="1"/>
    </font>
    <font>
      <b/>
      <sz val="12"/>
      <color theme="0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758DA8"/>
        <bgColor rgb="FF758DA8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  <fill>
      <patternFill patternType="solid">
        <fgColor rgb="FFBFBFBF"/>
        <bgColor rgb="FFBFBFBF"/>
      </patternFill>
    </fill>
    <fill>
      <patternFill patternType="solid">
        <fgColor rgb="FF1F497D"/>
        <bgColor rgb="FF1F497D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073763"/>
        <bgColor rgb="FF073763"/>
      </patternFill>
    </fill>
    <fill>
      <patternFill patternType="solid">
        <fgColor rgb="FF94A3AA"/>
        <bgColor rgb="FF94A3AA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203864"/>
        <bgColor rgb="FF203864"/>
      </patternFill>
    </fill>
    <fill>
      <patternFill patternType="solid">
        <fgColor rgb="FFDDDDDD"/>
        <bgColor rgb="FFDDDDDD"/>
      </patternFill>
    </fill>
    <fill>
      <patternFill patternType="solid">
        <fgColor rgb="FFD9D9D9"/>
        <bgColor rgb="FFD9D9D9"/>
      </patternFill>
    </fill>
    <fill>
      <patternFill patternType="solid">
        <fgColor rgb="FF38761D"/>
        <bgColor rgb="FF38761D"/>
      </patternFill>
    </fill>
    <fill>
      <patternFill patternType="solid">
        <fgColor rgb="FFE69138"/>
        <bgColor rgb="FFE69138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000000"/>
        <bgColor rgb="FF000000"/>
      </patternFill>
    </fill>
    <fill>
      <patternFill patternType="solid">
        <fgColor rgb="FF8FAADC"/>
        <bgColor rgb="FF8FAADC"/>
      </patternFill>
    </fill>
    <fill>
      <patternFill patternType="solid">
        <fgColor rgb="FF1C4587"/>
        <bgColor rgb="FF1C458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DFF"/>
        <bgColor indexed="64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rgb="FFCCCCCC"/>
      </patternFill>
    </fill>
    <fill>
      <patternFill patternType="solid">
        <fgColor rgb="FF002060"/>
        <bgColor rgb="FF203864"/>
      </patternFill>
    </fill>
    <fill>
      <patternFill patternType="solid">
        <fgColor rgb="FF002060"/>
        <bgColor rgb="FFFFFFFF"/>
      </patternFill>
    </fill>
    <fill>
      <patternFill patternType="solid">
        <fgColor rgb="FF0070C0"/>
        <bgColor rgb="FFB6D7A8"/>
      </patternFill>
    </fill>
    <fill>
      <patternFill patternType="solid">
        <fgColor rgb="FF002060"/>
        <bgColor rgb="FFFFFF00"/>
      </patternFill>
    </fill>
    <fill>
      <patternFill patternType="solid">
        <fgColor rgb="FF0070C0"/>
        <bgColor rgb="FFC9DAF8"/>
      </patternFill>
    </fill>
    <fill>
      <patternFill patternType="solid">
        <fgColor rgb="FF002060"/>
        <bgColor rgb="FF8FAADC"/>
      </patternFill>
    </fill>
    <fill>
      <patternFill patternType="solid">
        <fgColor theme="4" tint="0.39997558519241921"/>
        <bgColor indexed="64"/>
      </patternFill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7B7B7"/>
      </left>
      <right/>
      <top/>
      <bottom/>
      <diagonal/>
    </border>
    <border>
      <left style="thin">
        <color rgb="FFB7B7B7"/>
      </left>
      <right/>
      <top/>
      <bottom/>
      <diagonal/>
    </border>
    <border>
      <left style="thin">
        <color rgb="FFB7B7B7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B7B7B7"/>
      </right>
      <top/>
      <bottom/>
      <diagonal/>
    </border>
    <border>
      <left/>
      <right style="thin">
        <color rgb="FFB7B7B7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58">
    <xf numFmtId="0" fontId="0" fillId="0" borderId="0"/>
    <xf numFmtId="0" fontId="55" fillId="0" borderId="52"/>
    <xf numFmtId="9" fontId="55" fillId="0" borderId="52" applyFill="0" applyBorder="0" applyAlignment="0" applyProtection="0"/>
    <xf numFmtId="0" fontId="55" fillId="0" borderId="52"/>
    <xf numFmtId="0" fontId="55" fillId="0" borderId="52"/>
    <xf numFmtId="44" fontId="55" fillId="0" borderId="52" applyFill="0" applyBorder="0" applyAlignment="0" applyProtection="0"/>
    <xf numFmtId="44" fontId="55" fillId="0" borderId="52" applyFill="0" applyBorder="0" applyAlignment="0" applyProtection="0"/>
    <xf numFmtId="167" fontId="59" fillId="0" borderId="52" applyFill="0" applyBorder="0" applyAlignment="0" applyProtection="0"/>
    <xf numFmtId="0" fontId="55" fillId="0" borderId="52"/>
    <xf numFmtId="0" fontId="55" fillId="0" borderId="52"/>
    <xf numFmtId="0" fontId="55" fillId="0" borderId="52"/>
    <xf numFmtId="0" fontId="2" fillId="31" borderId="52" applyNumberFormat="0" applyBorder="0" applyAlignment="0" applyProtection="0"/>
    <xf numFmtId="0" fontId="2" fillId="35" borderId="52" applyNumberFormat="0" applyBorder="0" applyAlignment="0" applyProtection="0"/>
    <xf numFmtId="0" fontId="2" fillId="39" borderId="52" applyNumberFormat="0" applyBorder="0" applyAlignment="0" applyProtection="0"/>
    <xf numFmtId="0" fontId="2" fillId="43" borderId="52" applyNumberFormat="0" applyBorder="0" applyAlignment="0" applyProtection="0"/>
    <xf numFmtId="0" fontId="2" fillId="47" borderId="52" applyNumberFormat="0" applyBorder="0" applyAlignment="0" applyProtection="0"/>
    <xf numFmtId="0" fontId="2" fillId="51" borderId="52" applyNumberFormat="0" applyBorder="0" applyAlignment="0" applyProtection="0"/>
    <xf numFmtId="0" fontId="2" fillId="32" borderId="52" applyNumberFormat="0" applyBorder="0" applyAlignment="0" applyProtection="0"/>
    <xf numFmtId="0" fontId="2" fillId="36" borderId="52" applyNumberFormat="0" applyBorder="0" applyAlignment="0" applyProtection="0"/>
    <xf numFmtId="0" fontId="2" fillId="40" borderId="52" applyNumberFormat="0" applyBorder="0" applyAlignment="0" applyProtection="0"/>
    <xf numFmtId="0" fontId="2" fillId="44" borderId="52" applyNumberFormat="0" applyBorder="0" applyAlignment="0" applyProtection="0"/>
    <xf numFmtId="0" fontId="2" fillId="48" borderId="52" applyNumberFormat="0" applyBorder="0" applyAlignment="0" applyProtection="0"/>
    <xf numFmtId="0" fontId="2" fillId="52" borderId="52" applyNumberFormat="0" applyBorder="0" applyAlignment="0" applyProtection="0"/>
    <xf numFmtId="0" fontId="54" fillId="33" borderId="52" applyNumberFormat="0" applyBorder="0" applyAlignment="0" applyProtection="0"/>
    <xf numFmtId="0" fontId="54" fillId="37" borderId="52" applyNumberFormat="0" applyBorder="0" applyAlignment="0" applyProtection="0"/>
    <xf numFmtId="0" fontId="54" fillId="41" borderId="52" applyNumberFormat="0" applyBorder="0" applyAlignment="0" applyProtection="0"/>
    <xf numFmtId="0" fontId="54" fillId="45" borderId="52" applyNumberFormat="0" applyBorder="0" applyAlignment="0" applyProtection="0"/>
    <xf numFmtId="0" fontId="54" fillId="49" borderId="52" applyNumberFormat="0" applyBorder="0" applyAlignment="0" applyProtection="0"/>
    <xf numFmtId="0" fontId="54" fillId="53" borderId="52" applyNumberFormat="0" applyBorder="0" applyAlignment="0" applyProtection="0"/>
    <xf numFmtId="0" fontId="60" fillId="55" borderId="52" applyNumberFormat="0" applyBorder="0" applyAlignment="0" applyProtection="0"/>
    <xf numFmtId="0" fontId="60" fillId="56" borderId="52" applyNumberFormat="0" applyBorder="0" applyAlignment="0" applyProtection="0"/>
    <xf numFmtId="0" fontId="61" fillId="57" borderId="52" applyNumberFormat="0" applyBorder="0" applyAlignment="0" applyProtection="0"/>
    <xf numFmtId="0" fontId="61" fillId="0" borderId="52" applyNumberFormat="0" applyFill="0" applyBorder="0" applyAlignment="0" applyProtection="0"/>
    <xf numFmtId="0" fontId="62" fillId="58" borderId="52" applyNumberFormat="0" applyBorder="0" applyAlignment="0" applyProtection="0"/>
    <xf numFmtId="0" fontId="43" fillId="23" borderId="52" applyNumberFormat="0" applyBorder="0" applyAlignment="0" applyProtection="0"/>
    <xf numFmtId="0" fontId="48" fillId="27" borderId="60" applyNumberFormat="0" applyAlignment="0" applyProtection="0"/>
    <xf numFmtId="0" fontId="50" fillId="28" borderId="63" applyNumberFormat="0" applyAlignment="0" applyProtection="0"/>
    <xf numFmtId="0" fontId="49" fillId="0" borderId="62" applyNumberFormat="0" applyFill="0" applyAlignment="0" applyProtection="0"/>
    <xf numFmtId="0" fontId="54" fillId="30" borderId="52" applyNumberFormat="0" applyBorder="0" applyAlignment="0" applyProtection="0"/>
    <xf numFmtId="0" fontId="54" fillId="34" borderId="52" applyNumberFormat="0" applyBorder="0" applyAlignment="0" applyProtection="0"/>
    <xf numFmtId="0" fontId="54" fillId="38" borderId="52" applyNumberFormat="0" applyBorder="0" applyAlignment="0" applyProtection="0"/>
    <xf numFmtId="0" fontId="54" fillId="42" borderId="52" applyNumberFormat="0" applyBorder="0" applyAlignment="0" applyProtection="0"/>
    <xf numFmtId="0" fontId="54" fillId="46" borderId="52" applyNumberFormat="0" applyBorder="0" applyAlignment="0" applyProtection="0"/>
    <xf numFmtId="0" fontId="54" fillId="50" borderId="52" applyNumberFormat="0" applyBorder="0" applyAlignment="0" applyProtection="0"/>
    <xf numFmtId="0" fontId="46" fillId="26" borderId="60" applyNumberFormat="0" applyAlignment="0" applyProtection="0"/>
    <xf numFmtId="0" fontId="63" fillId="59" borderId="52" applyNumberFormat="0" applyBorder="0" applyAlignment="0" applyProtection="0"/>
    <xf numFmtId="192" fontId="64" fillId="0" borderId="52" applyFill="0" applyBorder="0" applyProtection="0">
      <alignment vertical="center"/>
    </xf>
    <xf numFmtId="0" fontId="65" fillId="0" borderId="52" applyNumberFormat="0" applyFill="0" applyBorder="0" applyAlignment="0" applyProtection="0"/>
    <xf numFmtId="0" fontId="66" fillId="60" borderId="52" applyNumberFormat="0" applyBorder="0" applyAlignment="0" applyProtection="0"/>
    <xf numFmtId="0" fontId="67" fillId="0" borderId="52" applyNumberFormat="0" applyFill="0" applyBorder="0" applyAlignment="0" applyProtection="0"/>
    <xf numFmtId="0" fontId="68" fillId="0" borderId="52" applyNumberFormat="0" applyFill="0" applyBorder="0" applyAlignment="0" applyProtection="0"/>
    <xf numFmtId="0" fontId="69" fillId="0" borderId="52" applyNumberFormat="0" applyFill="0" applyBorder="0" applyAlignment="0" applyProtection="0"/>
    <xf numFmtId="0" fontId="70" fillId="0" borderId="52" applyNumberFormat="0" applyFill="0" applyBorder="0" applyAlignment="0" applyProtection="0"/>
    <xf numFmtId="0" fontId="44" fillId="24" borderId="52" applyNumberFormat="0" applyBorder="0" applyAlignment="0" applyProtection="0"/>
    <xf numFmtId="193" fontId="55" fillId="0" borderId="52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4" fontId="2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4" fontId="2" fillId="0" borderId="52" applyFont="0" applyFill="0" applyBorder="0" applyAlignment="0" applyProtection="0"/>
    <xf numFmtId="43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4" fontId="2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6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89" fontId="55" fillId="0" borderId="52" applyFill="0" applyBorder="0" applyAlignment="0" applyProtection="0"/>
    <xf numFmtId="43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89" fontId="2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68" fontId="2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6" fontId="2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44" fontId="2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0" fontId="55" fillId="0" borderId="52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7" fontId="55" fillId="0" borderId="52" applyFont="0" applyFill="0" applyBorder="0" applyAlignment="0" applyProtection="0"/>
    <xf numFmtId="44" fontId="59" fillId="0" borderId="52" applyFont="0" applyFill="0" applyBorder="0" applyAlignment="0" applyProtection="0"/>
    <xf numFmtId="164" fontId="55" fillId="0" borderId="52" applyFont="0" applyFill="0" applyBorder="0" applyAlignment="0" applyProtection="0"/>
    <xf numFmtId="198" fontId="55" fillId="0" borderId="52" applyFont="0" applyFill="0" applyBorder="0" applyAlignment="0" applyProtection="0"/>
    <xf numFmtId="168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4" fontId="2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9" fontId="55" fillId="0" borderId="52" applyFont="0" applyFill="0" applyBorder="0" applyAlignment="0" applyProtection="0"/>
    <xf numFmtId="196" fontId="55" fillId="0" borderId="52" applyFont="0" applyFill="0" applyBorder="0" applyAlignment="0" applyProtection="0"/>
    <xf numFmtId="198" fontId="55" fillId="0" borderId="52" applyFont="0" applyFill="0" applyBorder="0" applyAlignment="0" applyProtection="0"/>
    <xf numFmtId="168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78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78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1" fontId="55" fillId="0" borderId="52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44" fontId="55" fillId="0" borderId="52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200" fontId="55" fillId="0" borderId="52" applyFill="0" applyBorder="0" applyAlignment="0" applyProtection="0"/>
    <xf numFmtId="191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6" fontId="55" fillId="0" borderId="52" applyFont="0" applyFill="0" applyBorder="0" applyAlignment="0" applyProtection="0"/>
    <xf numFmtId="201" fontId="55" fillId="0" borderId="52" applyFill="0" applyBorder="0" applyAlignment="0" applyProtection="0"/>
    <xf numFmtId="200" fontId="55" fillId="0" borderId="52" applyFill="0" applyBorder="0" applyAlignment="0" applyProtection="0"/>
    <xf numFmtId="44" fontId="55" fillId="0" borderId="52" applyFill="0" applyBorder="0" applyAlignment="0" applyProtection="0"/>
    <xf numFmtId="43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200" fontId="55" fillId="0" borderId="52" applyFill="0" applyBorder="0" applyAlignment="0" applyProtection="0"/>
    <xf numFmtId="44" fontId="55" fillId="0" borderId="52" applyFill="0" applyBorder="0" applyAlignment="0" applyProtection="0"/>
    <xf numFmtId="195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89" fontId="55" fillId="0" borderId="52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202" fontId="64" fillId="0" borderId="52" applyFill="0" applyBorder="0" applyProtection="0">
      <alignment vertical="center"/>
    </xf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95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9" fontId="55" fillId="0" borderId="52" applyFont="0" applyFill="0" applyBorder="0" applyAlignment="0" applyProtection="0"/>
    <xf numFmtId="0" fontId="45" fillId="25" borderId="52" applyNumberFormat="0" applyBorder="0" applyAlignment="0" applyProtection="0"/>
    <xf numFmtId="0" fontId="71" fillId="61" borderId="52" applyNumberFormat="0" applyBorder="0" applyAlignment="0" applyProtection="0"/>
    <xf numFmtId="0" fontId="2" fillId="0" borderId="52"/>
    <xf numFmtId="0" fontId="2" fillId="0" borderId="52"/>
    <xf numFmtId="0" fontId="2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2" fillId="0" borderId="52"/>
    <xf numFmtId="0" fontId="2" fillId="0" borderId="52"/>
    <xf numFmtId="0" fontId="55" fillId="0" borderId="52"/>
    <xf numFmtId="0" fontId="55" fillId="0" borderId="52"/>
    <xf numFmtId="0" fontId="59" fillId="0" borderId="52"/>
    <xf numFmtId="0" fontId="55" fillId="0" borderId="52"/>
    <xf numFmtId="4" fontId="64" fillId="0" borderId="52">
      <alignment vertical="center"/>
    </xf>
    <xf numFmtId="0" fontId="55" fillId="0" borderId="52"/>
    <xf numFmtId="0" fontId="2" fillId="0" borderId="52"/>
    <xf numFmtId="0" fontId="2" fillId="0" borderId="52"/>
    <xf numFmtId="0" fontId="59" fillId="0" borderId="52"/>
    <xf numFmtId="0" fontId="55" fillId="0" borderId="52"/>
    <xf numFmtId="0" fontId="72" fillId="0" borderId="52"/>
    <xf numFmtId="0" fontId="55" fillId="0" borderId="52"/>
    <xf numFmtId="0" fontId="59" fillId="0" borderId="52"/>
    <xf numFmtId="0" fontId="55" fillId="0" borderId="52"/>
    <xf numFmtId="0" fontId="2" fillId="0" borderId="52"/>
    <xf numFmtId="0" fontId="2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2" fillId="0" borderId="52"/>
    <xf numFmtId="0" fontId="55" fillId="0" borderId="52"/>
    <xf numFmtId="0" fontId="55" fillId="0" borderId="52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2" fillId="29" borderId="64" applyNumberFormat="0" applyFont="0" applyAlignment="0" applyProtection="0"/>
    <xf numFmtId="0" fontId="73" fillId="61" borderId="67" applyNumberFormat="0" applyAlignment="0" applyProtection="0"/>
    <xf numFmtId="9" fontId="55" fillId="0" borderId="52" applyFont="0" applyFill="0" applyBorder="0" applyAlignment="0" applyProtection="0"/>
    <xf numFmtId="9" fontId="55" fillId="0" borderId="52" applyFont="0" applyFill="0" applyBorder="0" applyAlignment="0" applyProtection="0"/>
    <xf numFmtId="9" fontId="55" fillId="0" borderId="52" applyFill="0" applyBorder="0" applyAlignment="0" applyProtection="0"/>
    <xf numFmtId="9" fontId="55" fillId="0" borderId="52" applyFont="0" applyFill="0" applyBorder="0" applyAlignment="0" applyProtection="0"/>
    <xf numFmtId="9" fontId="55" fillId="0" borderId="52" applyFont="0" applyFill="0" applyBorder="0" applyAlignment="0" applyProtection="0"/>
    <xf numFmtId="9" fontId="55" fillId="0" borderId="52" applyFont="0" applyFill="0" applyBorder="0" applyAlignment="0" applyProtection="0"/>
    <xf numFmtId="9" fontId="55" fillId="0" borderId="52" applyFont="0" applyFill="0" applyBorder="0" applyAlignment="0" applyProtection="0"/>
    <xf numFmtId="9" fontId="55" fillId="0" borderId="52" applyFont="0" applyFill="0" applyBorder="0" applyAlignment="0" applyProtection="0"/>
    <xf numFmtId="9" fontId="2" fillId="0" borderId="52" applyFont="0" applyFill="0" applyBorder="0" applyAlignment="0" applyProtection="0"/>
    <xf numFmtId="9" fontId="2" fillId="0" borderId="52" applyFont="0" applyFill="0" applyBorder="0" applyAlignment="0" applyProtection="0"/>
    <xf numFmtId="9" fontId="2" fillId="0" borderId="52" applyFont="0" applyFill="0" applyBorder="0" applyAlignment="0" applyProtection="0"/>
    <xf numFmtId="9" fontId="2" fillId="0" borderId="52" applyFont="0" applyFill="0" applyBorder="0" applyAlignment="0" applyProtection="0"/>
    <xf numFmtId="0" fontId="47" fillId="27" borderId="61" applyNumberFormat="0" applyAlignment="0" applyProtection="0"/>
    <xf numFmtId="178" fontId="55" fillId="0" borderId="52" applyFont="0" applyFill="0" applyBorder="0" applyAlignment="0" applyProtection="0"/>
    <xf numFmtId="178" fontId="55" fillId="0" borderId="52" applyFont="0" applyFill="0" applyBorder="0" applyAlignment="0" applyProtection="0"/>
    <xf numFmtId="178" fontId="55" fillId="0" borderId="52" applyFont="0" applyFill="0" applyBorder="0" applyAlignment="0" applyProtection="0"/>
    <xf numFmtId="43" fontId="2" fillId="0" borderId="52" applyFont="0" applyFill="0" applyBorder="0" applyAlignment="0" applyProtection="0"/>
    <xf numFmtId="43" fontId="55" fillId="0" borderId="52" applyFill="0" applyBorder="0" applyAlignment="0" applyProtection="0"/>
    <xf numFmtId="203" fontId="55" fillId="0" borderId="52" applyFont="0" applyFill="0" applyBorder="0" applyAlignment="0" applyProtection="0"/>
    <xf numFmtId="203" fontId="55" fillId="0" borderId="52" applyFont="0" applyFill="0" applyBorder="0" applyAlignment="0" applyProtection="0"/>
    <xf numFmtId="203" fontId="55" fillId="0" borderId="52" applyFont="0" applyFill="0" applyBorder="0" applyAlignment="0" applyProtection="0"/>
    <xf numFmtId="203" fontId="55" fillId="0" borderId="52" applyFont="0" applyFill="0" applyBorder="0" applyAlignment="0" applyProtection="0"/>
    <xf numFmtId="164" fontId="55" fillId="0" borderId="52" applyFont="0" applyFill="0" applyBorder="0" applyAlignment="0" applyProtection="0"/>
    <xf numFmtId="164" fontId="55" fillId="0" borderId="52" applyFont="0" applyFill="0" applyBorder="0" applyAlignment="0" applyProtection="0"/>
    <xf numFmtId="194" fontId="55" fillId="0" borderId="52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9" fillId="0" borderId="52" applyFont="0" applyFill="0" applyBorder="0" applyAlignment="0" applyProtection="0"/>
    <xf numFmtId="43" fontId="2" fillId="0" borderId="52" applyFont="0" applyFill="0" applyBorder="0" applyAlignment="0" applyProtection="0"/>
    <xf numFmtId="194" fontId="55" fillId="0" borderId="52" applyFill="0" applyBorder="0" applyAlignment="0" applyProtection="0"/>
    <xf numFmtId="194" fontId="55" fillId="0" borderId="52" applyFont="0" applyFill="0" applyBorder="0" applyAlignment="0" applyProtection="0"/>
    <xf numFmtId="204" fontId="55" fillId="0" borderId="52" applyFill="0" applyBorder="0" applyAlignment="0" applyProtection="0"/>
    <xf numFmtId="200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205" fontId="55" fillId="0" borderId="52" applyFont="0" applyFill="0" applyBorder="0" applyAlignment="0" applyProtection="0"/>
    <xf numFmtId="43" fontId="2" fillId="0" borderId="52" applyFont="0" applyFill="0" applyBorder="0" applyAlignment="0" applyProtection="0"/>
    <xf numFmtId="178" fontId="55" fillId="0" borderId="52" applyFont="0" applyFill="0" applyBorder="0" applyAlignment="0" applyProtection="0"/>
    <xf numFmtId="206" fontId="55" fillId="0" borderId="52" applyFont="0" applyFill="0" applyBorder="0" applyAlignment="0" applyProtection="0"/>
    <xf numFmtId="178" fontId="55" fillId="0" borderId="52" applyFont="0" applyFill="0" applyBorder="0" applyAlignment="0" applyProtection="0"/>
    <xf numFmtId="178" fontId="55" fillId="0" borderId="52" applyFont="0" applyFill="0" applyBorder="0" applyAlignment="0" applyProtection="0"/>
    <xf numFmtId="203" fontId="55" fillId="0" borderId="52" applyFont="0" applyFill="0" applyBorder="0" applyAlignment="0" applyProtection="0"/>
    <xf numFmtId="202" fontId="55" fillId="0" borderId="52" applyFont="0" applyFill="0" applyBorder="0" applyAlignment="0" applyProtection="0"/>
    <xf numFmtId="0" fontId="55" fillId="0" borderId="52" applyNumberFormat="0" applyFill="0" applyBorder="0" applyAlignment="0" applyProtection="0"/>
    <xf numFmtId="0" fontId="55" fillId="0" borderId="52" applyNumberFormat="0" applyFill="0" applyBorder="0" applyAlignment="0" applyProtection="0"/>
    <xf numFmtId="0" fontId="51" fillId="0" borderId="52" applyNumberFormat="0" applyFill="0" applyBorder="0" applyAlignment="0" applyProtection="0"/>
    <xf numFmtId="0" fontId="52" fillId="0" borderId="52" applyNumberFormat="0" applyFill="0" applyBorder="0" applyAlignment="0" applyProtection="0"/>
    <xf numFmtId="0" fontId="74" fillId="0" borderId="68" applyNumberFormat="0" applyFill="0" applyAlignment="0" applyProtection="0"/>
    <xf numFmtId="0" fontId="40" fillId="0" borderId="57" applyNumberFormat="0" applyFill="0" applyAlignment="0" applyProtection="0"/>
    <xf numFmtId="0" fontId="41" fillId="0" borderId="58" applyNumberFormat="0" applyFill="0" applyAlignment="0" applyProtection="0"/>
    <xf numFmtId="0" fontId="42" fillId="0" borderId="59" applyNumberFormat="0" applyFill="0" applyAlignment="0" applyProtection="0"/>
    <xf numFmtId="0" fontId="42" fillId="0" borderId="52" applyNumberFormat="0" applyFill="0" applyBorder="0" applyAlignment="0" applyProtection="0"/>
    <xf numFmtId="0" fontId="39" fillId="0" borderId="52" applyNumberFormat="0" applyFill="0" applyBorder="0" applyAlignment="0" applyProtection="0"/>
    <xf numFmtId="0" fontId="53" fillId="0" borderId="65" applyNumberFormat="0" applyFill="0" applyAlignment="0" applyProtection="0"/>
    <xf numFmtId="194" fontId="55" fillId="0" borderId="52" applyFont="0" applyFill="0" applyBorder="0" applyAlignment="0" applyProtection="0"/>
    <xf numFmtId="43" fontId="59" fillId="0" borderId="52" applyFont="0" applyFill="0" applyBorder="0" applyAlignment="0" applyProtection="0"/>
    <xf numFmtId="43" fontId="59" fillId="0" borderId="52" applyFont="0" applyFill="0" applyBorder="0" applyAlignment="0" applyProtection="0"/>
    <xf numFmtId="194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207" fontId="2" fillId="0" borderId="52" applyFont="0" applyFill="0" applyBorder="0" applyAlignment="0" applyProtection="0"/>
    <xf numFmtId="207" fontId="59" fillId="0" borderId="52" applyFont="0" applyFill="0" applyBorder="0" applyAlignment="0" applyProtection="0"/>
    <xf numFmtId="207" fontId="2" fillId="0" borderId="52" applyFont="0" applyFill="0" applyBorder="0" applyAlignment="0" applyProtection="0"/>
    <xf numFmtId="207" fontId="2" fillId="0" borderId="52" applyFont="0" applyFill="0" applyBorder="0" applyAlignment="0" applyProtection="0"/>
    <xf numFmtId="207" fontId="2" fillId="0" borderId="52" applyFont="0" applyFill="0" applyBorder="0" applyAlignment="0" applyProtection="0"/>
    <xf numFmtId="207" fontId="2" fillId="0" borderId="52" applyFont="0" applyFill="0" applyBorder="0" applyAlignment="0" applyProtection="0"/>
    <xf numFmtId="0" fontId="62" fillId="0" borderId="52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55" fillId="0" borderId="52"/>
    <xf numFmtId="0" fontId="55" fillId="0" borderId="52"/>
    <xf numFmtId="0" fontId="1" fillId="31" borderId="52" applyNumberFormat="0" applyBorder="0" applyAlignment="0" applyProtection="0"/>
    <xf numFmtId="0" fontId="1" fillId="31" borderId="52" applyNumberFormat="0" applyBorder="0" applyAlignment="0" applyProtection="0"/>
    <xf numFmtId="0" fontId="1" fillId="31" borderId="52" applyNumberFormat="0" applyBorder="0" applyAlignment="0" applyProtection="0"/>
    <xf numFmtId="0" fontId="1" fillId="35" borderId="52" applyNumberFormat="0" applyBorder="0" applyAlignment="0" applyProtection="0"/>
    <xf numFmtId="0" fontId="1" fillId="35" borderId="52" applyNumberFormat="0" applyBorder="0" applyAlignment="0" applyProtection="0"/>
    <xf numFmtId="0" fontId="1" fillId="35" borderId="52" applyNumberFormat="0" applyBorder="0" applyAlignment="0" applyProtection="0"/>
    <xf numFmtId="0" fontId="1" fillId="39" borderId="52" applyNumberFormat="0" applyBorder="0" applyAlignment="0" applyProtection="0"/>
    <xf numFmtId="0" fontId="1" fillId="39" borderId="52" applyNumberFormat="0" applyBorder="0" applyAlignment="0" applyProtection="0"/>
    <xf numFmtId="0" fontId="1" fillId="39" borderId="52" applyNumberFormat="0" applyBorder="0" applyAlignment="0" applyProtection="0"/>
    <xf numFmtId="0" fontId="1" fillId="43" borderId="52" applyNumberFormat="0" applyBorder="0" applyAlignment="0" applyProtection="0"/>
    <xf numFmtId="0" fontId="1" fillId="43" borderId="52" applyNumberFormat="0" applyBorder="0" applyAlignment="0" applyProtection="0"/>
    <xf numFmtId="0" fontId="1" fillId="43" borderId="52" applyNumberFormat="0" applyBorder="0" applyAlignment="0" applyProtection="0"/>
    <xf numFmtId="0" fontId="1" fillId="47" borderId="52" applyNumberFormat="0" applyBorder="0" applyAlignment="0" applyProtection="0"/>
    <xf numFmtId="0" fontId="1" fillId="47" borderId="52" applyNumberFormat="0" applyBorder="0" applyAlignment="0" applyProtection="0"/>
    <xf numFmtId="0" fontId="1" fillId="47" borderId="52" applyNumberFormat="0" applyBorder="0" applyAlignment="0" applyProtection="0"/>
    <xf numFmtId="0" fontId="1" fillId="51" borderId="52" applyNumberFormat="0" applyBorder="0" applyAlignment="0" applyProtection="0"/>
    <xf numFmtId="0" fontId="1" fillId="51" borderId="52" applyNumberFormat="0" applyBorder="0" applyAlignment="0" applyProtection="0"/>
    <xf numFmtId="0" fontId="1" fillId="51" borderId="52" applyNumberFormat="0" applyBorder="0" applyAlignment="0" applyProtection="0"/>
    <xf numFmtId="0" fontId="1" fillId="32" borderId="52" applyNumberFormat="0" applyBorder="0" applyAlignment="0" applyProtection="0"/>
    <xf numFmtId="0" fontId="1" fillId="32" borderId="52" applyNumberFormat="0" applyBorder="0" applyAlignment="0" applyProtection="0"/>
    <xf numFmtId="0" fontId="1" fillId="32" borderId="52" applyNumberFormat="0" applyBorder="0" applyAlignment="0" applyProtection="0"/>
    <xf numFmtId="0" fontId="1" fillId="36" borderId="52" applyNumberFormat="0" applyBorder="0" applyAlignment="0" applyProtection="0"/>
    <xf numFmtId="0" fontId="1" fillId="36" borderId="52" applyNumberFormat="0" applyBorder="0" applyAlignment="0" applyProtection="0"/>
    <xf numFmtId="0" fontId="1" fillId="36" borderId="52" applyNumberFormat="0" applyBorder="0" applyAlignment="0" applyProtection="0"/>
    <xf numFmtId="0" fontId="1" fillId="40" borderId="52" applyNumberFormat="0" applyBorder="0" applyAlignment="0" applyProtection="0"/>
    <xf numFmtId="0" fontId="1" fillId="40" borderId="52" applyNumberFormat="0" applyBorder="0" applyAlignment="0" applyProtection="0"/>
    <xf numFmtId="0" fontId="1" fillId="40" borderId="52" applyNumberFormat="0" applyBorder="0" applyAlignment="0" applyProtection="0"/>
    <xf numFmtId="0" fontId="1" fillId="44" borderId="52" applyNumberFormat="0" applyBorder="0" applyAlignment="0" applyProtection="0"/>
    <xf numFmtId="0" fontId="1" fillId="44" borderId="52" applyNumberFormat="0" applyBorder="0" applyAlignment="0" applyProtection="0"/>
    <xf numFmtId="0" fontId="1" fillId="44" borderId="52" applyNumberFormat="0" applyBorder="0" applyAlignment="0" applyProtection="0"/>
    <xf numFmtId="0" fontId="1" fillId="48" borderId="52" applyNumberFormat="0" applyBorder="0" applyAlignment="0" applyProtection="0"/>
    <xf numFmtId="0" fontId="1" fillId="48" borderId="52" applyNumberFormat="0" applyBorder="0" applyAlignment="0" applyProtection="0"/>
    <xf numFmtId="0" fontId="1" fillId="48" borderId="52" applyNumberFormat="0" applyBorder="0" applyAlignment="0" applyProtection="0"/>
    <xf numFmtId="0" fontId="1" fillId="52" borderId="52" applyNumberFormat="0" applyBorder="0" applyAlignment="0" applyProtection="0"/>
    <xf numFmtId="0" fontId="1" fillId="52" borderId="52" applyNumberFormat="0" applyBorder="0" applyAlignment="0" applyProtection="0"/>
    <xf numFmtId="0" fontId="1" fillId="52" borderId="52" applyNumberFormat="0" applyBorder="0" applyAlignment="0" applyProtection="0"/>
    <xf numFmtId="0" fontId="77" fillId="0" borderId="52" applyNumberFormat="0" applyFill="0" applyBorder="0" applyAlignment="0" applyProtection="0">
      <alignment vertical="top"/>
      <protection locked="0"/>
    </xf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189" fontId="55" fillId="0" borderId="52" applyFont="0" applyFill="0" applyBorder="0" applyAlignment="0" applyProtection="0"/>
    <xf numFmtId="209" fontId="64" fillId="0" borderId="52" applyFill="0" applyBorder="0" applyProtection="0">
      <alignment vertical="center"/>
    </xf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44" fontId="55" fillId="0" borderId="52" applyFont="0" applyFill="0" applyBorder="0" applyAlignment="0" applyProtection="0"/>
    <xf numFmtId="164" fontId="64" fillId="0" borderId="52" applyFill="0" applyBorder="0" applyProtection="0">
      <alignment vertical="center"/>
    </xf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4" fontId="55" fillId="0" borderId="52" applyFont="0" applyFill="0" applyBorder="0" applyAlignment="0" applyProtection="0"/>
    <xf numFmtId="191" fontId="55" fillId="0" borderId="52" applyFill="0" applyBorder="0" applyAlignment="0" applyProtection="0"/>
    <xf numFmtId="194" fontId="55" fillId="0" borderId="52" applyFont="0" applyFill="0" applyBorder="0" applyAlignment="0" applyProtection="0"/>
    <xf numFmtId="0" fontId="55" fillId="0" borderId="52"/>
    <xf numFmtId="0" fontId="55" fillId="0" borderId="52"/>
    <xf numFmtId="0" fontId="55" fillId="0" borderId="52"/>
    <xf numFmtId="0" fontId="1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4" fontId="64" fillId="0" borderId="52">
      <alignment vertical="center"/>
    </xf>
    <xf numFmtId="0" fontId="55" fillId="0" borderId="52"/>
    <xf numFmtId="0" fontId="55" fillId="0" borderId="52"/>
    <xf numFmtId="0" fontId="1" fillId="0" borderId="52"/>
    <xf numFmtId="0" fontId="1" fillId="0" borderId="52"/>
    <xf numFmtId="0" fontId="1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55" fillId="0" borderId="52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9" fontId="64" fillId="0" borderId="52" applyFill="0" applyBorder="0" applyProtection="0">
      <alignment vertical="center"/>
    </xf>
    <xf numFmtId="210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ill="0" applyBorder="0" applyAlignment="0" applyProtection="0"/>
    <xf numFmtId="43" fontId="55" fillId="0" borderId="52" applyFill="0" applyBorder="0" applyAlignment="0" applyProtection="0"/>
    <xf numFmtId="43" fontId="55" fillId="0" borderId="52" applyFill="0" applyBorder="0" applyAlignment="0" applyProtection="0"/>
    <xf numFmtId="209" fontId="64" fillId="0" borderId="52" applyFill="0" applyBorder="0" applyProtection="0">
      <alignment vertical="center"/>
    </xf>
    <xf numFmtId="4" fontId="84" fillId="0" borderId="72" applyFill="0" applyProtection="0">
      <alignment vertical="center"/>
    </xf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211" fontId="1" fillId="0" borderId="52" applyFont="0" applyFill="0" applyBorder="0" applyAlignment="0" applyProtection="0"/>
    <xf numFmtId="211" fontId="1" fillId="0" borderId="52" applyFont="0" applyFill="0" applyBorder="0" applyAlignment="0" applyProtection="0"/>
    <xf numFmtId="211" fontId="1" fillId="0" borderId="52" applyFont="0" applyFill="0" applyBorder="0" applyAlignment="0" applyProtection="0"/>
    <xf numFmtId="207" fontId="1" fillId="0" borderId="52" applyFont="0" applyFill="0" applyBorder="0" applyAlignment="0" applyProtection="0"/>
    <xf numFmtId="207" fontId="1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  <xf numFmtId="43" fontId="55" fillId="0" borderId="52" applyFont="0" applyFill="0" applyBorder="0" applyAlignment="0" applyProtection="0"/>
  </cellStyleXfs>
  <cellXfs count="679">
    <xf numFmtId="0" fontId="0" fillId="0" borderId="0" xfId="0" applyFont="1" applyAlignment="1"/>
    <xf numFmtId="0" fontId="4" fillId="0" borderId="0" xfId="0" applyFont="1"/>
    <xf numFmtId="21" fontId="4" fillId="0" borderId="0" xfId="0" applyNumberFormat="1" applyFont="1"/>
    <xf numFmtId="0" fontId="5" fillId="0" borderId="0" xfId="0" applyFont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167" fontId="7" fillId="5" borderId="10" xfId="0" applyNumberFormat="1" applyFont="1" applyFill="1" applyBorder="1" applyAlignment="1">
      <alignment horizontal="center" vertical="center" wrapText="1"/>
    </xf>
    <xf numFmtId="167" fontId="7" fillId="5" borderId="1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7" borderId="5" xfId="0" applyFont="1" applyFill="1" applyBorder="1" applyAlignment="1">
      <alignment vertical="center"/>
    </xf>
    <xf numFmtId="166" fontId="4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5" xfId="0" applyFont="1" applyFill="1" applyBorder="1" applyAlignment="1">
      <alignment vertical="center"/>
    </xf>
    <xf numFmtId="173" fontId="10" fillId="0" borderId="0" xfId="0" applyNumberFormat="1" applyFont="1"/>
    <xf numFmtId="0" fontId="18" fillId="11" borderId="4" xfId="0" applyFont="1" applyFill="1" applyBorder="1" applyAlignment="1">
      <alignment horizontal="left" vertical="center"/>
    </xf>
    <xf numFmtId="0" fontId="10" fillId="11" borderId="4" xfId="0" applyFont="1" applyFill="1" applyBorder="1"/>
    <xf numFmtId="0" fontId="20" fillId="11" borderId="4" xfId="0" applyFont="1" applyFill="1" applyBorder="1" applyAlignment="1">
      <alignment horizontal="center" vertical="center"/>
    </xf>
    <xf numFmtId="174" fontId="16" fillId="11" borderId="17" xfId="0" applyNumberFormat="1" applyFont="1" applyFill="1" applyBorder="1" applyAlignment="1">
      <alignment horizontal="right"/>
    </xf>
    <xf numFmtId="4" fontId="16" fillId="11" borderId="17" xfId="0" applyNumberFormat="1" applyFont="1" applyFill="1" applyBorder="1" applyAlignment="1">
      <alignment horizontal="right"/>
    </xf>
    <xf numFmtId="2" fontId="15" fillId="14" borderId="5" xfId="0" applyNumberFormat="1" applyFont="1" applyFill="1" applyBorder="1" applyAlignment="1">
      <alignment horizontal="right"/>
    </xf>
    <xf numFmtId="2" fontId="15" fillId="14" borderId="5" xfId="0" applyNumberFormat="1" applyFont="1" applyFill="1" applyBorder="1" applyAlignment="1">
      <alignment horizontal="center"/>
    </xf>
    <xf numFmtId="2" fontId="16" fillId="11" borderId="17" xfId="0" applyNumberFormat="1" applyFont="1" applyFill="1" applyBorder="1" applyAlignment="1">
      <alignment horizontal="right"/>
    </xf>
    <xf numFmtId="2" fontId="16" fillId="11" borderId="19" xfId="0" applyNumberFormat="1" applyFont="1" applyFill="1" applyBorder="1" applyAlignment="1">
      <alignment horizontal="right"/>
    </xf>
    <xf numFmtId="176" fontId="21" fillId="11" borderId="17" xfId="0" applyNumberFormat="1" applyFont="1" applyFill="1" applyBorder="1"/>
    <xf numFmtId="170" fontId="21" fillId="11" borderId="17" xfId="0" applyNumberFormat="1" applyFont="1" applyFill="1" applyBorder="1"/>
    <xf numFmtId="2" fontId="15" fillId="15" borderId="5" xfId="0" applyNumberFormat="1" applyFont="1" applyFill="1" applyBorder="1" applyAlignment="1">
      <alignment horizontal="right"/>
    </xf>
    <xf numFmtId="2" fontId="15" fillId="11" borderId="5" xfId="0" applyNumberFormat="1" applyFont="1" applyFill="1" applyBorder="1" applyAlignment="1">
      <alignment horizontal="right"/>
    </xf>
    <xf numFmtId="175" fontId="16" fillId="11" borderId="5" xfId="0" applyNumberFormat="1" applyFont="1" applyFill="1" applyBorder="1" applyAlignment="1">
      <alignment horizontal="right"/>
    </xf>
    <xf numFmtId="175" fontId="15" fillId="14" borderId="5" xfId="0" applyNumberFormat="1" applyFont="1" applyFill="1" applyBorder="1" applyAlignment="1">
      <alignment horizontal="right"/>
    </xf>
    <xf numFmtId="4" fontId="10" fillId="11" borderId="19" xfId="0" applyNumberFormat="1" applyFont="1" applyFill="1" applyBorder="1" applyAlignment="1">
      <alignment horizontal="right"/>
    </xf>
    <xf numFmtId="4" fontId="10" fillId="11" borderId="22" xfId="0" applyNumberFormat="1" applyFont="1" applyFill="1" applyBorder="1" applyAlignment="1">
      <alignment horizontal="right"/>
    </xf>
    <xf numFmtId="2" fontId="13" fillId="14" borderId="5" xfId="0" applyNumberFormat="1" applyFont="1" applyFill="1" applyBorder="1" applyAlignment="1">
      <alignment horizontal="right"/>
    </xf>
    <xf numFmtId="179" fontId="10" fillId="0" borderId="0" xfId="0" applyNumberFormat="1" applyFont="1"/>
    <xf numFmtId="180" fontId="15" fillId="14" borderId="5" xfId="0" applyNumberFormat="1" applyFont="1" applyFill="1" applyBorder="1" applyAlignment="1">
      <alignment horizontal="right"/>
    </xf>
    <xf numFmtId="10" fontId="10" fillId="0" borderId="5" xfId="0" applyNumberFormat="1" applyFont="1" applyBorder="1"/>
    <xf numFmtId="40" fontId="10" fillId="0" borderId="0" xfId="0" applyNumberFormat="1" applyFont="1"/>
    <xf numFmtId="0" fontId="9" fillId="11" borderId="4" xfId="0" applyFont="1" applyFill="1" applyBorder="1" applyAlignment="1">
      <alignment horizontal="center"/>
    </xf>
    <xf numFmtId="10" fontId="11" fillId="11" borderId="4" xfId="0" applyNumberFormat="1" applyFont="1" applyFill="1" applyBorder="1"/>
    <xf numFmtId="10" fontId="11" fillId="0" borderId="0" xfId="0" applyNumberFormat="1" applyFont="1"/>
    <xf numFmtId="0" fontId="11" fillId="6" borderId="29" xfId="0" applyFont="1" applyFill="1" applyBorder="1"/>
    <xf numFmtId="182" fontId="22" fillId="6" borderId="30" xfId="0" applyNumberFormat="1" applyFont="1" applyFill="1" applyBorder="1"/>
    <xf numFmtId="0" fontId="11" fillId="11" borderId="4" xfId="0" applyFont="1" applyFill="1" applyBorder="1"/>
    <xf numFmtId="3" fontId="22" fillId="6" borderId="30" xfId="0" applyNumberFormat="1" applyFont="1" applyFill="1" applyBorder="1"/>
    <xf numFmtId="0" fontId="22" fillId="16" borderId="29" xfId="0" applyFont="1" applyFill="1" applyBorder="1" applyAlignment="1">
      <alignment horizontal="right"/>
    </xf>
    <xf numFmtId="0" fontId="10" fillId="17" borderId="29" xfId="0" applyFont="1" applyFill="1" applyBorder="1"/>
    <xf numFmtId="170" fontId="11" fillId="17" borderId="30" xfId="0" applyNumberFormat="1" applyFont="1" applyFill="1" applyBorder="1"/>
    <xf numFmtId="10" fontId="22" fillId="6" borderId="30" xfId="0" applyNumberFormat="1" applyFont="1" applyFill="1" applyBorder="1"/>
    <xf numFmtId="166" fontId="22" fillId="16" borderId="29" xfId="0" applyNumberFormat="1" applyFont="1" applyFill="1" applyBorder="1" applyAlignment="1">
      <alignment horizontal="right"/>
    </xf>
    <xf numFmtId="170" fontId="22" fillId="16" borderId="4" xfId="0" applyNumberFormat="1" applyFont="1" applyFill="1" applyBorder="1" applyAlignment="1">
      <alignment horizontal="right"/>
    </xf>
    <xf numFmtId="0" fontId="12" fillId="6" borderId="4" xfId="0" applyFont="1" applyFill="1" applyBorder="1"/>
    <xf numFmtId="10" fontId="11" fillId="6" borderId="30" xfId="0" applyNumberFormat="1" applyFont="1" applyFill="1" applyBorder="1"/>
    <xf numFmtId="0" fontId="23" fillId="6" borderId="4" xfId="0" applyFont="1" applyFill="1" applyBorder="1" applyAlignment="1">
      <alignment horizontal="right"/>
    </xf>
    <xf numFmtId="170" fontId="22" fillId="16" borderId="37" xfId="0" applyNumberFormat="1" applyFont="1" applyFill="1" applyBorder="1" applyAlignment="1">
      <alignment horizontal="right"/>
    </xf>
    <xf numFmtId="0" fontId="10" fillId="6" borderId="29" xfId="0" applyFont="1" applyFill="1" applyBorder="1"/>
    <xf numFmtId="170" fontId="11" fillId="16" borderId="37" xfId="0" applyNumberFormat="1" applyFont="1" applyFill="1" applyBorder="1" applyAlignment="1">
      <alignment horizontal="right"/>
    </xf>
    <xf numFmtId="0" fontId="10" fillId="17" borderId="38" xfId="0" applyFont="1" applyFill="1" applyBorder="1"/>
    <xf numFmtId="170" fontId="11" fillId="17" borderId="40" xfId="0" applyNumberFormat="1" applyFont="1" applyFill="1" applyBorder="1"/>
    <xf numFmtId="0" fontId="11" fillId="16" borderId="4" xfId="0" applyFont="1" applyFill="1" applyBorder="1" applyAlignment="1">
      <alignment horizontal="right"/>
    </xf>
    <xf numFmtId="170" fontId="11" fillId="16" borderId="4" xfId="0" applyNumberFormat="1" applyFont="1" applyFill="1" applyBorder="1" applyAlignment="1">
      <alignment horizontal="right"/>
    </xf>
    <xf numFmtId="170" fontId="11" fillId="16" borderId="41" xfId="0" applyNumberFormat="1" applyFont="1" applyFill="1" applyBorder="1" applyAlignment="1">
      <alignment horizontal="right"/>
    </xf>
    <xf numFmtId="170" fontId="11" fillId="17" borderId="30" xfId="0" applyNumberFormat="1" applyFont="1" applyFill="1" applyBorder="1" applyAlignment="1">
      <alignment horizontal="right"/>
    </xf>
    <xf numFmtId="170" fontId="11" fillId="16" borderId="42" xfId="0" applyNumberFormat="1" applyFont="1" applyFill="1" applyBorder="1" applyAlignment="1">
      <alignment horizontal="right"/>
    </xf>
    <xf numFmtId="170" fontId="11" fillId="11" borderId="4" xfId="0" applyNumberFormat="1" applyFont="1" applyFill="1" applyBorder="1" applyAlignment="1">
      <alignment horizontal="right" vertical="center"/>
    </xf>
    <xf numFmtId="0" fontId="11" fillId="17" borderId="4" xfId="0" applyFont="1" applyFill="1" applyBorder="1"/>
    <xf numFmtId="0" fontId="10" fillId="16" borderId="29" xfId="0" applyFont="1" applyFill="1" applyBorder="1"/>
    <xf numFmtId="170" fontId="11" fillId="16" borderId="30" xfId="0" applyNumberFormat="1" applyFont="1" applyFill="1" applyBorder="1" applyAlignment="1">
      <alignment horizontal="right"/>
    </xf>
    <xf numFmtId="0" fontId="10" fillId="16" borderId="38" xfId="0" applyFont="1" applyFill="1" applyBorder="1"/>
    <xf numFmtId="170" fontId="11" fillId="16" borderId="40" xfId="0" applyNumberFormat="1" applyFont="1" applyFill="1" applyBorder="1" applyAlignment="1">
      <alignment horizontal="right"/>
    </xf>
    <xf numFmtId="0" fontId="12" fillId="11" borderId="4" xfId="0" applyFont="1" applyFill="1" applyBorder="1"/>
    <xf numFmtId="0" fontId="11" fillId="16" borderId="38" xfId="0" applyFont="1" applyFill="1" applyBorder="1"/>
    <xf numFmtId="0" fontId="10" fillId="0" borderId="43" xfId="0" applyFont="1" applyBorder="1"/>
    <xf numFmtId="0" fontId="11" fillId="16" borderId="29" xfId="0" applyFont="1" applyFill="1" applyBorder="1"/>
    <xf numFmtId="0" fontId="10" fillId="0" borderId="44" xfId="0" applyFont="1" applyBorder="1"/>
    <xf numFmtId="0" fontId="10" fillId="0" borderId="45" xfId="0" applyFont="1" applyBorder="1"/>
    <xf numFmtId="10" fontId="11" fillId="0" borderId="45" xfId="0" applyNumberFormat="1" applyFont="1" applyBorder="1"/>
    <xf numFmtId="0" fontId="12" fillId="16" borderId="4" xfId="0" applyFont="1" applyFill="1" applyBorder="1" applyAlignment="1">
      <alignment vertical="top" wrapText="1"/>
    </xf>
    <xf numFmtId="0" fontId="11" fillId="17" borderId="29" xfId="0" applyFont="1" applyFill="1" applyBorder="1"/>
    <xf numFmtId="0" fontId="12" fillId="17" borderId="4" xfId="0" applyFont="1" applyFill="1" applyBorder="1"/>
    <xf numFmtId="183" fontId="11" fillId="17" borderId="30" xfId="0" applyNumberFormat="1" applyFont="1" applyFill="1" applyBorder="1"/>
    <xf numFmtId="0" fontId="15" fillId="18" borderId="4" xfId="0" applyFont="1" applyFill="1" applyBorder="1" applyAlignment="1">
      <alignment vertical="center"/>
    </xf>
    <xf numFmtId="0" fontId="21" fillId="12" borderId="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3" fillId="11" borderId="4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3" fillId="11" borderId="4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184" fontId="18" fillId="11" borderId="5" xfId="0" applyNumberFormat="1" applyFont="1" applyFill="1" applyBorder="1" applyAlignment="1">
      <alignment horizontal="center" vertical="center"/>
    </xf>
    <xf numFmtId="10" fontId="10" fillId="11" borderId="5" xfId="0" applyNumberFormat="1" applyFont="1" applyFill="1" applyBorder="1" applyAlignment="1">
      <alignment horizontal="right" vertical="center"/>
    </xf>
    <xf numFmtId="170" fontId="10" fillId="11" borderId="5" xfId="0" applyNumberFormat="1" applyFont="1" applyFill="1" applyBorder="1" applyAlignment="1">
      <alignment horizontal="right" vertical="center"/>
    </xf>
    <xf numFmtId="0" fontId="11" fillId="11" borderId="4" xfId="0" applyFont="1" applyFill="1" applyBorder="1" applyAlignment="1">
      <alignment vertical="center"/>
    </xf>
    <xf numFmtId="170" fontId="11" fillId="11" borderId="4" xfId="0" applyNumberFormat="1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3" fontId="11" fillId="11" borderId="5" xfId="0" applyNumberFormat="1" applyFont="1" applyFill="1" applyBorder="1" applyAlignment="1">
      <alignment horizontal="right" vertical="center"/>
    </xf>
    <xf numFmtId="10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 wrapText="1"/>
    </xf>
    <xf numFmtId="184" fontId="18" fillId="0" borderId="5" xfId="0" applyNumberFormat="1" applyFont="1" applyBorder="1" applyAlignment="1">
      <alignment vertical="center"/>
    </xf>
    <xf numFmtId="10" fontId="10" fillId="0" borderId="5" xfId="0" applyNumberFormat="1" applyFont="1" applyBorder="1" applyAlignment="1">
      <alignment vertical="center"/>
    </xf>
    <xf numFmtId="170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70" fontId="11" fillId="11" borderId="5" xfId="0" applyNumberFormat="1" applyFont="1" applyFill="1" applyBorder="1" applyAlignment="1">
      <alignment horizontal="right" vertical="center"/>
    </xf>
    <xf numFmtId="0" fontId="10" fillId="11" borderId="4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6" fontId="10" fillId="0" borderId="5" xfId="0" applyNumberFormat="1" applyFont="1" applyBorder="1" applyAlignment="1">
      <alignment horizontal="center" vertical="center"/>
    </xf>
    <xf numFmtId="185" fontId="16" fillId="0" borderId="5" xfId="0" applyNumberFormat="1" applyFont="1" applyBorder="1" applyAlignment="1">
      <alignment horizontal="right" vertical="center" wrapText="1"/>
    </xf>
    <xf numFmtId="0" fontId="26" fillId="11" borderId="4" xfId="0" applyFont="1" applyFill="1" applyBorder="1"/>
    <xf numFmtId="4" fontId="10" fillId="11" borderId="4" xfId="0" applyNumberFormat="1" applyFont="1" applyFill="1" applyBorder="1"/>
    <xf numFmtId="4" fontId="10" fillId="0" borderId="0" xfId="0" applyNumberFormat="1" applyFont="1"/>
    <xf numFmtId="187" fontId="29" fillId="11" borderId="4" xfId="0" applyNumberFormat="1" applyFont="1" applyFill="1" applyBorder="1"/>
    <xf numFmtId="0" fontId="30" fillId="11" borderId="4" xfId="0" applyFont="1" applyFill="1" applyBorder="1"/>
    <xf numFmtId="4" fontId="12" fillId="11" borderId="4" xfId="0" applyNumberFormat="1" applyFont="1" applyFill="1" applyBorder="1" applyAlignment="1">
      <alignment horizontal="center" wrapText="1"/>
    </xf>
    <xf numFmtId="4" fontId="16" fillId="11" borderId="4" xfId="0" applyNumberFormat="1" applyFont="1" applyFill="1" applyBorder="1" applyAlignment="1">
      <alignment horizontal="right"/>
    </xf>
    <xf numFmtId="10" fontId="10" fillId="11" borderId="4" xfId="0" applyNumberFormat="1" applyFont="1" applyFill="1" applyBorder="1"/>
    <xf numFmtId="4" fontId="12" fillId="11" borderId="4" xfId="0" applyNumberFormat="1" applyFont="1" applyFill="1" applyBorder="1" applyAlignment="1">
      <alignment horizontal="right"/>
    </xf>
    <xf numFmtId="10" fontId="16" fillId="11" borderId="4" xfId="0" applyNumberFormat="1" applyFont="1" applyFill="1" applyBorder="1" applyAlignment="1">
      <alignment horizontal="right"/>
    </xf>
    <xf numFmtId="10" fontId="15" fillId="11" borderId="4" xfId="0" applyNumberFormat="1" applyFont="1" applyFill="1" applyBorder="1" applyAlignment="1">
      <alignment horizontal="right"/>
    </xf>
    <xf numFmtId="4" fontId="15" fillId="11" borderId="4" xfId="0" applyNumberFormat="1" applyFont="1" applyFill="1" applyBorder="1" applyAlignment="1">
      <alignment horizontal="right"/>
    </xf>
    <xf numFmtId="188" fontId="10" fillId="11" borderId="4" xfId="0" applyNumberFormat="1" applyFont="1" applyFill="1" applyBorder="1"/>
    <xf numFmtId="10" fontId="16" fillId="11" borderId="17" xfId="0" applyNumberFormat="1" applyFont="1" applyFill="1" applyBorder="1" applyAlignment="1">
      <alignment horizontal="right"/>
    </xf>
    <xf numFmtId="10" fontId="15" fillId="11" borderId="22" xfId="0" applyNumberFormat="1" applyFont="1" applyFill="1" applyBorder="1" applyAlignment="1">
      <alignment horizontal="right"/>
    </xf>
    <xf numFmtId="188" fontId="10" fillId="11" borderId="19" xfId="0" applyNumberFormat="1" applyFont="1" applyFill="1" applyBorder="1"/>
    <xf numFmtId="10" fontId="10" fillId="11" borderId="4" xfId="0" applyNumberFormat="1" applyFont="1" applyFill="1" applyBorder="1" applyAlignment="1">
      <alignment horizontal="right"/>
    </xf>
    <xf numFmtId="0" fontId="55" fillId="0" borderId="52" xfId="1" applyAlignment="1">
      <alignment horizontal="center" vertical="center"/>
    </xf>
    <xf numFmtId="0" fontId="55" fillId="0" borderId="52" xfId="1" applyAlignment="1">
      <alignment horizontal="right"/>
    </xf>
    <xf numFmtId="0" fontId="55" fillId="0" borderId="52" xfId="1"/>
    <xf numFmtId="0" fontId="55" fillId="0" borderId="52" xfId="3" applyAlignment="1">
      <alignment horizontal="right" vertical="center"/>
    </xf>
    <xf numFmtId="0" fontId="55" fillId="0" borderId="52" xfId="3" applyAlignment="1">
      <alignment vertical="center"/>
    </xf>
    <xf numFmtId="14" fontId="55" fillId="0" borderId="52" xfId="1" applyNumberFormat="1" applyAlignment="1">
      <alignment horizontal="right"/>
    </xf>
    <xf numFmtId="190" fontId="58" fillId="0" borderId="66" xfId="1" applyNumberFormat="1" applyFont="1" applyBorder="1" applyAlignment="1">
      <alignment horizontal="center" vertical="center"/>
    </xf>
    <xf numFmtId="0" fontId="58" fillId="0" borderId="66" xfId="1" applyFont="1" applyBorder="1" applyAlignment="1">
      <alignment horizontal="center" vertical="center" wrapText="1"/>
    </xf>
    <xf numFmtId="0" fontId="55" fillId="0" borderId="52" xfId="1" applyAlignment="1">
      <alignment horizontal="right" vertical="center"/>
    </xf>
    <xf numFmtId="0" fontId="55" fillId="0" borderId="52" xfId="1" applyAlignment="1">
      <alignment vertical="center"/>
    </xf>
    <xf numFmtId="4" fontId="55" fillId="0" borderId="52" xfId="1" applyNumberFormat="1"/>
    <xf numFmtId="0" fontId="64" fillId="0" borderId="52" xfId="0" applyFont="1" applyBorder="1" applyAlignment="1">
      <alignment horizontal="right"/>
    </xf>
    <xf numFmtId="0" fontId="75" fillId="0" borderId="0" xfId="0" applyFont="1" applyAlignment="1">
      <alignment horizontal="right"/>
    </xf>
    <xf numFmtId="0" fontId="58" fillId="0" borderId="66" xfId="1" applyFont="1" applyBorder="1" applyAlignment="1">
      <alignment horizontal="left" vertical="center"/>
    </xf>
    <xf numFmtId="0" fontId="76" fillId="11" borderId="4" xfId="0" applyFont="1" applyFill="1" applyBorder="1" applyAlignment="1">
      <alignment horizontal="right"/>
    </xf>
    <xf numFmtId="0" fontId="76" fillId="11" borderId="52" xfId="0" applyFont="1" applyFill="1" applyBorder="1" applyAlignment="1">
      <alignment horizontal="right"/>
    </xf>
    <xf numFmtId="0" fontId="76" fillId="0" borderId="0" xfId="0" applyFont="1" applyAlignment="1">
      <alignment horizontal="right"/>
    </xf>
    <xf numFmtId="0" fontId="76" fillId="0" borderId="45" xfId="0" applyFont="1" applyBorder="1" applyAlignment="1">
      <alignment horizontal="right"/>
    </xf>
    <xf numFmtId="0" fontId="75" fillId="0" borderId="0" xfId="0" applyFont="1"/>
    <xf numFmtId="0" fontId="33" fillId="0" borderId="66" xfId="316" applyBorder="1" applyAlignment="1" applyProtection="1">
      <alignment horizontal="center" vertical="center" wrapText="1"/>
    </xf>
    <xf numFmtId="0" fontId="55" fillId="0" borderId="52" xfId="176" applyProtection="1"/>
    <xf numFmtId="0" fontId="82" fillId="63" borderId="66" xfId="176" applyFont="1" applyFill="1" applyBorder="1" applyAlignment="1" applyProtection="1">
      <alignment vertical="center" wrapText="1"/>
    </xf>
    <xf numFmtId="0" fontId="82" fillId="63" borderId="66" xfId="176" applyFont="1" applyFill="1" applyBorder="1" applyAlignment="1" applyProtection="1">
      <alignment horizontal="center" vertical="center"/>
    </xf>
    <xf numFmtId="0" fontId="82" fillId="64" borderId="66" xfId="176" applyFont="1" applyFill="1" applyBorder="1" applyAlignment="1" applyProtection="1">
      <alignment vertical="center" wrapText="1"/>
    </xf>
    <xf numFmtId="0" fontId="55" fillId="64" borderId="66" xfId="266" applyNumberFormat="1" applyFont="1" applyFill="1" applyBorder="1" applyAlignment="1" applyProtection="1">
      <alignment horizontal="center" vertical="center" wrapText="1"/>
    </xf>
    <xf numFmtId="209" fontId="55" fillId="64" borderId="66" xfId="266" applyNumberFormat="1" applyFont="1" applyFill="1" applyBorder="1" applyAlignment="1" applyProtection="1">
      <alignment horizontal="center" vertical="center"/>
    </xf>
    <xf numFmtId="0" fontId="55" fillId="0" borderId="66" xfId="266" applyNumberFormat="1" applyFont="1" applyFill="1" applyBorder="1" applyAlignment="1" applyProtection="1">
      <alignment vertical="center" wrapText="1"/>
    </xf>
    <xf numFmtId="0" fontId="55" fillId="65" borderId="66" xfId="266" applyNumberFormat="1" applyFont="1" applyFill="1" applyBorder="1" applyAlignment="1" applyProtection="1">
      <alignment horizontal="center" vertical="center" wrapText="1"/>
    </xf>
    <xf numFmtId="0" fontId="55" fillId="65" borderId="66" xfId="266" applyNumberFormat="1" applyFont="1" applyFill="1" applyBorder="1" applyAlignment="1" applyProtection="1">
      <alignment vertical="center" wrapText="1"/>
    </xf>
    <xf numFmtId="0" fontId="55" fillId="0" borderId="52" xfId="176" applyAlignment="1" applyProtection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/>
    <xf numFmtId="167" fontId="4" fillId="0" borderId="12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0" fontId="55" fillId="0" borderId="12" xfId="0" applyFont="1" applyBorder="1" applyAlignment="1">
      <alignment horizontal="left"/>
    </xf>
    <xf numFmtId="0" fontId="72" fillId="0" borderId="52" xfId="193" applyFill="1" applyBorder="1" applyAlignment="1">
      <alignment horizontal="left" vertical="top"/>
    </xf>
    <xf numFmtId="175" fontId="88" fillId="0" borderId="5" xfId="193" applyNumberFormat="1" applyFont="1" applyFill="1" applyBorder="1" applyAlignment="1">
      <alignment horizontal="right" vertical="top" indent="1" shrinkToFit="1"/>
    </xf>
    <xf numFmtId="0" fontId="87" fillId="0" borderId="5" xfId="193" applyFont="1" applyFill="1" applyBorder="1" applyAlignment="1">
      <alignment horizontal="center" vertical="top" wrapText="1"/>
    </xf>
    <xf numFmtId="175" fontId="88" fillId="0" borderId="5" xfId="193" applyNumberFormat="1" applyFont="1" applyFill="1" applyBorder="1" applyAlignment="1">
      <alignment horizontal="right" vertical="top" indent="2" shrinkToFit="1"/>
    </xf>
    <xf numFmtId="175" fontId="88" fillId="0" borderId="22" xfId="193" applyNumberFormat="1" applyFont="1" applyFill="1" applyBorder="1" applyAlignment="1">
      <alignment horizontal="right" vertical="top" indent="2" shrinkToFit="1"/>
    </xf>
    <xf numFmtId="0" fontId="87" fillId="0" borderId="22" xfId="193" applyFont="1" applyFill="1" applyBorder="1" applyAlignment="1">
      <alignment horizontal="center" vertical="top" wrapText="1"/>
    </xf>
    <xf numFmtId="0" fontId="86" fillId="0" borderId="5" xfId="193" applyFont="1" applyFill="1" applyBorder="1" applyAlignment="1">
      <alignment horizontal="center" vertical="center" wrapText="1"/>
    </xf>
    <xf numFmtId="175" fontId="88" fillId="0" borderId="22" xfId="193" applyNumberFormat="1" applyFont="1" applyFill="1" applyBorder="1" applyAlignment="1">
      <alignment horizontal="center" vertical="center" shrinkToFit="1"/>
    </xf>
    <xf numFmtId="175" fontId="88" fillId="0" borderId="5" xfId="193" applyNumberFormat="1" applyFont="1" applyFill="1" applyBorder="1" applyAlignment="1">
      <alignment horizontal="center" vertical="center" shrinkToFit="1"/>
    </xf>
    <xf numFmtId="175" fontId="89" fillId="0" borderId="20" xfId="193" applyNumberFormat="1" applyFont="1" applyFill="1" applyBorder="1" applyAlignment="1">
      <alignment horizontal="center" vertical="center" shrinkToFit="1"/>
    </xf>
    <xf numFmtId="0" fontId="80" fillId="0" borderId="20" xfId="193" applyFont="1" applyFill="1" applyBorder="1" applyAlignment="1">
      <alignment horizontal="left" vertical="center" wrapText="1" indent="1"/>
    </xf>
    <xf numFmtId="0" fontId="86" fillId="66" borderId="5" xfId="193" applyFont="1" applyFill="1" applyBorder="1" applyAlignment="1">
      <alignment horizontal="center" vertical="top" wrapText="1"/>
    </xf>
    <xf numFmtId="0" fontId="72" fillId="0" borderId="52" xfId="193" applyFill="1" applyBorder="1" applyAlignment="1">
      <alignment horizontal="center" vertical="top"/>
    </xf>
    <xf numFmtId="0" fontId="83" fillId="66" borderId="5" xfId="193" applyFont="1" applyFill="1" applyBorder="1" applyAlignment="1">
      <alignment horizontal="center" vertical="center" wrapText="1"/>
    </xf>
    <xf numFmtId="0" fontId="83" fillId="0" borderId="5" xfId="193" applyFont="1" applyFill="1" applyBorder="1" applyAlignment="1">
      <alignment horizontal="center" wrapText="1"/>
    </xf>
    <xf numFmtId="0" fontId="91" fillId="0" borderId="5" xfId="193" applyFont="1" applyFill="1" applyBorder="1" applyAlignment="1">
      <alignment horizontal="left" vertical="center" wrapText="1"/>
    </xf>
    <xf numFmtId="0" fontId="83" fillId="67" borderId="5" xfId="193" applyFont="1" applyFill="1" applyBorder="1" applyAlignment="1">
      <alignment horizontal="left" vertical="top" wrapText="1" indent="3"/>
    </xf>
    <xf numFmtId="0" fontId="83" fillId="0" borderId="5" xfId="193" applyFont="1" applyFill="1" applyBorder="1" applyAlignment="1">
      <alignment horizontal="left" wrapText="1"/>
    </xf>
    <xf numFmtId="0" fontId="83" fillId="67" borderId="5" xfId="193" applyFont="1" applyFill="1" applyBorder="1" applyAlignment="1">
      <alignment horizontal="center" wrapText="1"/>
    </xf>
    <xf numFmtId="0" fontId="83" fillId="0" borderId="5" xfId="193" applyFont="1" applyFill="1" applyBorder="1" applyAlignment="1">
      <alignment horizontal="left" vertical="top" wrapText="1" indent="3"/>
    </xf>
    <xf numFmtId="0" fontId="83" fillId="0" borderId="5" xfId="193" applyFont="1" applyFill="1" applyBorder="1" applyAlignment="1">
      <alignment horizontal="left" vertical="top" wrapText="1" indent="2"/>
    </xf>
    <xf numFmtId="0" fontId="83" fillId="0" borderId="5" xfId="193" applyFont="1" applyFill="1" applyBorder="1" applyAlignment="1">
      <alignment horizontal="center" vertical="top" wrapText="1"/>
    </xf>
    <xf numFmtId="0" fontId="83" fillId="0" borderId="22" xfId="193" applyFont="1" applyFill="1" applyBorder="1" applyAlignment="1">
      <alignment horizontal="center" wrapText="1"/>
    </xf>
    <xf numFmtId="0" fontId="83" fillId="0" borderId="22" xfId="193" applyFont="1" applyFill="1" applyBorder="1" applyAlignment="1">
      <alignment horizontal="left" wrapText="1"/>
    </xf>
    <xf numFmtId="0" fontId="83" fillId="67" borderId="22" xfId="193" applyFont="1" applyFill="1" applyBorder="1" applyAlignment="1">
      <alignment horizontal="left" vertical="top" wrapText="1" indent="2"/>
    </xf>
    <xf numFmtId="0" fontId="83" fillId="0" borderId="22" xfId="193" applyFont="1" applyFill="1" applyBorder="1" applyAlignment="1">
      <alignment horizontal="center" vertical="top" wrapText="1"/>
    </xf>
    <xf numFmtId="0" fontId="83" fillId="67" borderId="5" xfId="193" applyFont="1" applyFill="1" applyBorder="1" applyAlignment="1">
      <alignment horizontal="left" vertical="top" wrapText="1" indent="2"/>
    </xf>
    <xf numFmtId="0" fontId="91" fillId="67" borderId="5" xfId="193" applyFont="1" applyFill="1" applyBorder="1" applyAlignment="1">
      <alignment horizontal="left" vertical="top" wrapText="1" indent="2"/>
    </xf>
    <xf numFmtId="0" fontId="83" fillId="67" borderId="5" xfId="193" applyFont="1" applyFill="1" applyBorder="1" applyAlignment="1">
      <alignment horizontal="center" vertical="top" wrapText="1"/>
    </xf>
    <xf numFmtId="0" fontId="83" fillId="0" borderId="5" xfId="193" applyFont="1" applyFill="1" applyBorder="1" applyAlignment="1">
      <alignment horizontal="center" vertical="center" wrapText="1"/>
    </xf>
    <xf numFmtId="0" fontId="83" fillId="0" borderId="5" xfId="193" applyFont="1" applyFill="1" applyBorder="1" applyAlignment="1">
      <alignment horizontal="left" vertical="center" wrapText="1"/>
    </xf>
    <xf numFmtId="0" fontId="91" fillId="67" borderId="5" xfId="193" applyFont="1" applyFill="1" applyBorder="1" applyAlignment="1">
      <alignment horizontal="center" vertical="top" wrapText="1"/>
    </xf>
    <xf numFmtId="0" fontId="92" fillId="0" borderId="5" xfId="193" applyFont="1" applyFill="1" applyBorder="1" applyAlignment="1">
      <alignment horizontal="center" vertical="center" wrapText="1"/>
    </xf>
    <xf numFmtId="0" fontId="83" fillId="0" borderId="22" xfId="193" applyFont="1" applyFill="1" applyBorder="1" applyAlignment="1">
      <alignment horizontal="center" vertical="center" wrapText="1"/>
    </xf>
    <xf numFmtId="0" fontId="83" fillId="0" borderId="22" xfId="193" applyFont="1" applyFill="1" applyBorder="1" applyAlignment="1">
      <alignment horizontal="left" vertical="center" wrapText="1"/>
    </xf>
    <xf numFmtId="0" fontId="83" fillId="67" borderId="22" xfId="193" applyFont="1" applyFill="1" applyBorder="1" applyAlignment="1">
      <alignment horizontal="center" vertical="center" wrapText="1"/>
    </xf>
    <xf numFmtId="0" fontId="92" fillId="0" borderId="22" xfId="193" applyFont="1" applyFill="1" applyBorder="1" applyAlignment="1">
      <alignment horizontal="center" vertical="center" wrapText="1"/>
    </xf>
    <xf numFmtId="0" fontId="83" fillId="67" borderId="5" xfId="193" applyFont="1" applyFill="1" applyBorder="1" applyAlignment="1">
      <alignment horizontal="center" vertical="center" wrapText="1"/>
    </xf>
    <xf numFmtId="0" fontId="92" fillId="67" borderId="5" xfId="193" applyFont="1" applyFill="1" applyBorder="1" applyAlignment="1">
      <alignment horizontal="center" vertical="center" wrapText="1"/>
    </xf>
    <xf numFmtId="0" fontId="85" fillId="0" borderId="20" xfId="193" applyFont="1" applyFill="1" applyBorder="1" applyAlignment="1">
      <alignment horizontal="left" vertical="center" wrapText="1"/>
    </xf>
    <xf numFmtId="0" fontId="85" fillId="0" borderId="52" xfId="193" applyFont="1" applyFill="1" applyBorder="1" applyAlignment="1">
      <alignment horizontal="left" vertical="top"/>
    </xf>
    <xf numFmtId="0" fontId="83" fillId="66" borderId="5" xfId="193" applyFont="1" applyFill="1" applyBorder="1" applyAlignment="1">
      <alignment horizontal="center" vertical="top" textRotation="180" wrapText="1"/>
    </xf>
    <xf numFmtId="2" fontId="83" fillId="0" borderId="5" xfId="193" applyNumberFormat="1" applyFont="1" applyFill="1" applyBorder="1" applyAlignment="1">
      <alignment horizontal="right" vertical="top" shrinkToFit="1"/>
    </xf>
    <xf numFmtId="2" fontId="83" fillId="0" borderId="5" xfId="193" applyNumberFormat="1" applyFont="1" applyFill="1" applyBorder="1" applyAlignment="1">
      <alignment horizontal="right" vertical="top" indent="1" shrinkToFit="1"/>
    </xf>
    <xf numFmtId="2" fontId="83" fillId="67" borderId="5" xfId="193" applyNumberFormat="1" applyFont="1" applyFill="1" applyBorder="1" applyAlignment="1">
      <alignment horizontal="right" vertical="top" indent="1" shrinkToFit="1"/>
    </xf>
    <xf numFmtId="2" fontId="83" fillId="0" borderId="22" xfId="193" applyNumberFormat="1" applyFont="1" applyFill="1" applyBorder="1" applyAlignment="1">
      <alignment horizontal="right" vertical="top" indent="1" shrinkToFit="1"/>
    </xf>
    <xf numFmtId="2" fontId="83" fillId="0" borderId="5" xfId="193" applyNumberFormat="1" applyFont="1" applyFill="1" applyBorder="1" applyAlignment="1">
      <alignment horizontal="right" vertical="center" shrinkToFit="1"/>
    </xf>
    <xf numFmtId="2" fontId="83" fillId="67" borderId="5" xfId="193" applyNumberFormat="1" applyFont="1" applyFill="1" applyBorder="1" applyAlignment="1">
      <alignment horizontal="right" vertical="center" shrinkToFit="1"/>
    </xf>
    <xf numFmtId="2" fontId="83" fillId="67" borderId="5" xfId="193" applyNumberFormat="1" applyFont="1" applyFill="1" applyBorder="1" applyAlignment="1">
      <alignment horizontal="right" vertical="center" indent="1" shrinkToFit="1"/>
    </xf>
    <xf numFmtId="2" fontId="83" fillId="0" borderId="5" xfId="193" applyNumberFormat="1" applyFont="1" applyFill="1" applyBorder="1" applyAlignment="1">
      <alignment horizontal="right" vertical="center" indent="1" shrinkToFit="1"/>
    </xf>
    <xf numFmtId="2" fontId="83" fillId="0" borderId="22" xfId="193" applyNumberFormat="1" applyFont="1" applyFill="1" applyBorder="1" applyAlignment="1">
      <alignment horizontal="center" vertical="center" shrinkToFit="1"/>
    </xf>
    <xf numFmtId="2" fontId="83" fillId="0" borderId="5" xfId="193" applyNumberFormat="1" applyFont="1" applyFill="1" applyBorder="1" applyAlignment="1">
      <alignment horizontal="center" vertical="center" shrinkToFit="1"/>
    </xf>
    <xf numFmtId="2" fontId="83" fillId="67" borderId="5" xfId="193" applyNumberFormat="1" applyFont="1" applyFill="1" applyBorder="1" applyAlignment="1">
      <alignment horizontal="center" vertical="center" shrinkToFit="1"/>
    </xf>
    <xf numFmtId="0" fontId="85" fillId="67" borderId="20" xfId="193" applyFont="1" applyFill="1" applyBorder="1" applyAlignment="1">
      <alignment horizontal="left" vertical="center" wrapText="1"/>
    </xf>
    <xf numFmtId="0" fontId="85" fillId="66" borderId="5" xfId="193" applyFont="1" applyFill="1" applyBorder="1" applyAlignment="1">
      <alignment horizontal="center" vertical="center" textRotation="180" wrapText="1"/>
    </xf>
    <xf numFmtId="2" fontId="83" fillId="0" borderId="5" xfId="193" applyNumberFormat="1" applyFont="1" applyFill="1" applyBorder="1" applyAlignment="1">
      <alignment horizontal="left" vertical="top" indent="2" shrinkToFit="1"/>
    </xf>
    <xf numFmtId="2" fontId="83" fillId="0" borderId="5" xfId="193" applyNumberFormat="1" applyFont="1" applyFill="1" applyBorder="1" applyAlignment="1">
      <alignment horizontal="left" vertical="top" indent="1" shrinkToFit="1"/>
    </xf>
    <xf numFmtId="2" fontId="83" fillId="0" borderId="22" xfId="193" applyNumberFormat="1" applyFont="1" applyFill="1" applyBorder="1" applyAlignment="1">
      <alignment horizontal="left" vertical="top" indent="1" shrinkToFit="1"/>
    </xf>
    <xf numFmtId="2" fontId="83" fillId="0" borderId="5" xfId="193" applyNumberFormat="1" applyFont="1" applyFill="1" applyBorder="1" applyAlignment="1">
      <alignment horizontal="left" vertical="center" indent="1" shrinkToFit="1"/>
    </xf>
    <xf numFmtId="0" fontId="83" fillId="66" borderId="5" xfId="193" applyFont="1" applyFill="1" applyBorder="1" applyAlignment="1">
      <alignment horizontal="center" vertical="center" textRotation="180" wrapText="1"/>
    </xf>
    <xf numFmtId="0" fontId="91" fillId="66" borderId="5" xfId="193" applyFont="1" applyFill="1" applyBorder="1" applyAlignment="1">
      <alignment horizontal="center" vertical="center" textRotation="180" wrapText="1"/>
    </xf>
    <xf numFmtId="2" fontId="83" fillId="67" borderId="5" xfId="193" applyNumberFormat="1" applyFont="1" applyFill="1" applyBorder="1" applyAlignment="1">
      <alignment horizontal="center" vertical="top" shrinkToFit="1"/>
    </xf>
    <xf numFmtId="2" fontId="83" fillId="67" borderId="22" xfId="193" applyNumberFormat="1" applyFont="1" applyFill="1" applyBorder="1" applyAlignment="1">
      <alignment horizontal="center" vertical="top" shrinkToFit="1"/>
    </xf>
    <xf numFmtId="2" fontId="83" fillId="0" borderId="5" xfId="193" applyNumberFormat="1" applyFont="1" applyFill="1" applyBorder="1" applyAlignment="1">
      <alignment horizontal="left" vertical="center" indent="2" shrinkToFit="1"/>
    </xf>
    <xf numFmtId="2" fontId="83" fillId="0" borderId="22" xfId="193" applyNumberFormat="1" applyFont="1" applyFill="1" applyBorder="1" applyAlignment="1">
      <alignment horizontal="right" vertical="center" indent="1" shrinkToFit="1"/>
    </xf>
    <xf numFmtId="2" fontId="83" fillId="67" borderId="22" xfId="193" applyNumberFormat="1" applyFont="1" applyFill="1" applyBorder="1" applyAlignment="1">
      <alignment horizontal="center" vertical="center" shrinkToFit="1"/>
    </xf>
    <xf numFmtId="0" fontId="94" fillId="66" borderId="5" xfId="193" applyFont="1" applyFill="1" applyBorder="1" applyAlignment="1">
      <alignment horizontal="center" vertical="center" textRotation="180" wrapText="1"/>
    </xf>
    <xf numFmtId="2" fontId="95" fillId="67" borderId="5" xfId="193" applyNumberFormat="1" applyFont="1" applyFill="1" applyBorder="1" applyAlignment="1">
      <alignment horizontal="center" vertical="top" shrinkToFit="1"/>
    </xf>
    <xf numFmtId="0" fontId="96" fillId="67" borderId="20" xfId="193" applyFont="1" applyFill="1" applyBorder="1" applyAlignment="1">
      <alignment horizontal="left" vertical="center" wrapText="1"/>
    </xf>
    <xf numFmtId="0" fontId="96" fillId="0" borderId="52" xfId="193" applyFont="1" applyFill="1" applyBorder="1" applyAlignment="1">
      <alignment horizontal="left" vertical="top"/>
    </xf>
    <xf numFmtId="0" fontId="55" fillId="3" borderId="4" xfId="0" applyFont="1" applyFill="1" applyBorder="1" applyAlignment="1">
      <alignment vertical="center"/>
    </xf>
    <xf numFmtId="0" fontId="98" fillId="0" borderId="0" xfId="0" applyFont="1" applyAlignment="1"/>
    <xf numFmtId="0" fontId="55" fillId="3" borderId="4" xfId="0" applyFont="1" applyFill="1" applyBorder="1" applyAlignment="1">
      <alignment horizontal="left" vertical="center"/>
    </xf>
    <xf numFmtId="0" fontId="55" fillId="0" borderId="0" xfId="0" applyFont="1"/>
    <xf numFmtId="0" fontId="55" fillId="3" borderId="52" xfId="0" applyFont="1" applyFill="1" applyBorder="1" applyAlignment="1">
      <alignment horizontal="left" vertical="center"/>
    </xf>
    <xf numFmtId="0" fontId="55" fillId="3" borderId="4" xfId="0" applyFont="1" applyFill="1" applyBorder="1"/>
    <xf numFmtId="165" fontId="55" fillId="0" borderId="0" xfId="0" applyNumberFormat="1" applyFont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164" fontId="99" fillId="0" borderId="0" xfId="0" applyNumberFormat="1" applyFont="1" applyAlignment="1">
      <alignment horizontal="center" vertical="center"/>
    </xf>
    <xf numFmtId="2" fontId="55" fillId="0" borderId="0" xfId="0" applyNumberFormat="1" applyFont="1" applyAlignment="1">
      <alignment vertical="center"/>
    </xf>
    <xf numFmtId="2" fontId="55" fillId="0" borderId="0" xfId="0" applyNumberFormat="1" applyFont="1"/>
    <xf numFmtId="21" fontId="55" fillId="0" borderId="0" xfId="0" applyNumberFormat="1" applyFont="1"/>
    <xf numFmtId="212" fontId="10" fillId="0" borderId="0" xfId="0" applyNumberFormat="1" applyFont="1" applyAlignment="1">
      <alignment vertical="center"/>
    </xf>
    <xf numFmtId="0" fontId="0" fillId="0" borderId="0" xfId="0" applyFont="1" applyAlignment="1"/>
    <xf numFmtId="214" fontId="10" fillId="0" borderId="0" xfId="0" applyNumberFormat="1" applyFont="1"/>
    <xf numFmtId="0" fontId="102" fillId="17" borderId="29" xfId="0" applyFont="1" applyFill="1" applyBorder="1"/>
    <xf numFmtId="0" fontId="97" fillId="2" borderId="66" xfId="0" applyFont="1" applyFill="1" applyBorder="1" applyAlignment="1">
      <alignment horizontal="center" vertical="center" wrapText="1"/>
    </xf>
    <xf numFmtId="2" fontId="97" fillId="2" borderId="66" xfId="0" applyNumberFormat="1" applyFont="1" applyFill="1" applyBorder="1" applyAlignment="1">
      <alignment horizontal="center" vertical="center" wrapText="1"/>
    </xf>
    <xf numFmtId="165" fontId="55" fillId="0" borderId="66" xfId="0" applyNumberFormat="1" applyFont="1" applyBorder="1" applyAlignment="1">
      <alignment horizontal="center" vertical="center" wrapText="1"/>
    </xf>
    <xf numFmtId="0" fontId="55" fillId="0" borderId="66" xfId="0" applyFont="1" applyBorder="1" applyAlignment="1">
      <alignment horizontal="left" vertical="center" wrapText="1"/>
    </xf>
    <xf numFmtId="0" fontId="55" fillId="0" borderId="66" xfId="0" applyFont="1" applyBorder="1" applyAlignment="1">
      <alignment horizontal="center" vertical="center"/>
    </xf>
    <xf numFmtId="168" fontId="55" fillId="0" borderId="66" xfId="0" applyNumberFormat="1" applyFont="1" applyBorder="1" applyAlignment="1">
      <alignment horizontal="center" vertical="center"/>
    </xf>
    <xf numFmtId="3" fontId="55" fillId="0" borderId="66" xfId="0" applyNumberFormat="1" applyFont="1" applyFill="1" applyBorder="1" applyAlignment="1">
      <alignment horizontal="center" vertical="center"/>
    </xf>
    <xf numFmtId="206" fontId="55" fillId="0" borderId="66" xfId="0" applyNumberFormat="1" applyFont="1" applyBorder="1" applyAlignment="1">
      <alignment horizontal="center" vertical="center"/>
    </xf>
    <xf numFmtId="4" fontId="55" fillId="0" borderId="66" xfId="0" applyNumberFormat="1" applyFont="1" applyBorder="1" applyAlignment="1">
      <alignment horizontal="center" vertical="center"/>
    </xf>
    <xf numFmtId="21" fontId="55" fillId="0" borderId="66" xfId="0" applyNumberFormat="1" applyFont="1" applyBorder="1" applyAlignment="1">
      <alignment horizontal="center" vertical="center"/>
    </xf>
    <xf numFmtId="0" fontId="103" fillId="0" borderId="52" xfId="0" applyFont="1" applyBorder="1" applyAlignment="1">
      <alignment vertical="center"/>
    </xf>
    <xf numFmtId="0" fontId="0" fillId="0" borderId="52" xfId="0" applyBorder="1"/>
    <xf numFmtId="0" fontId="104" fillId="0" borderId="52" xfId="0" applyFont="1" applyBorder="1" applyAlignment="1">
      <alignment vertical="center"/>
    </xf>
    <xf numFmtId="0" fontId="10" fillId="0" borderId="52" xfId="0" applyFont="1" applyBorder="1"/>
    <xf numFmtId="0" fontId="10" fillId="11" borderId="66" xfId="0" applyFont="1" applyFill="1" applyBorder="1" applyAlignment="1">
      <alignment horizontal="center" wrapText="1"/>
    </xf>
    <xf numFmtId="171" fontId="10" fillId="11" borderId="66" xfId="0" applyNumberFormat="1" applyFont="1" applyFill="1" applyBorder="1" applyAlignment="1">
      <alignment horizontal="center" wrapText="1"/>
    </xf>
    <xf numFmtId="0" fontId="16" fillId="11" borderId="66" xfId="0" applyFont="1" applyFill="1" applyBorder="1" applyAlignment="1">
      <alignment horizontal="right" wrapText="1"/>
    </xf>
    <xf numFmtId="170" fontId="10" fillId="11" borderId="66" xfId="0" applyNumberFormat="1" applyFont="1" applyFill="1" applyBorder="1" applyAlignment="1">
      <alignment horizontal="right"/>
    </xf>
    <xf numFmtId="0" fontId="10" fillId="11" borderId="66" xfId="0" applyFont="1" applyFill="1" applyBorder="1" applyAlignment="1">
      <alignment horizontal="center"/>
    </xf>
    <xf numFmtId="170" fontId="17" fillId="11" borderId="66" xfId="0" applyNumberFormat="1" applyFont="1" applyFill="1" applyBorder="1" applyAlignment="1">
      <alignment horizontal="right"/>
    </xf>
    <xf numFmtId="170" fontId="10" fillId="11" borderId="66" xfId="0" applyNumberFormat="1" applyFont="1" applyFill="1" applyBorder="1" applyAlignment="1">
      <alignment horizontal="right" wrapText="1"/>
    </xf>
    <xf numFmtId="172" fontId="10" fillId="11" borderId="66" xfId="0" applyNumberFormat="1" applyFont="1" applyFill="1" applyBorder="1" applyAlignment="1">
      <alignment horizontal="right"/>
    </xf>
    <xf numFmtId="173" fontId="10" fillId="11" borderId="66" xfId="0" applyNumberFormat="1" applyFont="1" applyFill="1" applyBorder="1" applyAlignment="1">
      <alignment horizontal="center"/>
    </xf>
    <xf numFmtId="4" fontId="17" fillId="11" borderId="66" xfId="0" applyNumberFormat="1" applyFont="1" applyFill="1" applyBorder="1" applyAlignment="1">
      <alignment horizontal="right"/>
    </xf>
    <xf numFmtId="0" fontId="106" fillId="0" borderId="0" xfId="0" applyFont="1"/>
    <xf numFmtId="165" fontId="10" fillId="0" borderId="66" xfId="0" applyNumberFormat="1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6" xfId="0" applyFont="1" applyBorder="1" applyAlignment="1">
      <alignment horizontal="center" vertical="center"/>
    </xf>
    <xf numFmtId="4" fontId="11" fillId="0" borderId="66" xfId="0" applyNumberFormat="1" applyFont="1" applyBorder="1" applyAlignment="1">
      <alignment vertical="center"/>
    </xf>
    <xf numFmtId="4" fontId="10" fillId="0" borderId="66" xfId="0" applyNumberFormat="1" applyFont="1" applyBorder="1" applyAlignment="1">
      <alignment vertical="center"/>
    </xf>
    <xf numFmtId="165" fontId="12" fillId="6" borderId="66" xfId="0" applyNumberFormat="1" applyFont="1" applyFill="1" applyBorder="1" applyAlignment="1">
      <alignment horizontal="center" vertical="center" wrapText="1"/>
    </xf>
    <xf numFmtId="0" fontId="12" fillId="6" borderId="66" xfId="0" applyFont="1" applyFill="1" applyBorder="1" applyAlignment="1">
      <alignment horizontal="center" vertical="center" wrapText="1"/>
    </xf>
    <xf numFmtId="4" fontId="12" fillId="6" borderId="66" xfId="0" applyNumberFormat="1" applyFont="1" applyFill="1" applyBorder="1" applyAlignment="1">
      <alignment horizontal="center" vertical="center" wrapText="1"/>
    </xf>
    <xf numFmtId="213" fontId="10" fillId="7" borderId="66" xfId="0" applyNumberFormat="1" applyFont="1" applyFill="1" applyBorder="1" applyAlignment="1">
      <alignment horizontal="center" vertical="center"/>
    </xf>
    <xf numFmtId="0" fontId="100" fillId="8" borderId="66" xfId="0" applyFont="1" applyFill="1" applyBorder="1" applyAlignment="1">
      <alignment horizontal="left" vertical="center" wrapText="1"/>
    </xf>
    <xf numFmtId="0" fontId="10" fillId="8" borderId="66" xfId="0" applyFont="1" applyFill="1" applyBorder="1" applyAlignment="1">
      <alignment horizontal="center" vertical="center" wrapText="1"/>
    </xf>
    <xf numFmtId="169" fontId="10" fillId="8" borderId="66" xfId="0" applyNumberFormat="1" applyFont="1" applyFill="1" applyBorder="1" applyAlignment="1">
      <alignment horizontal="center" vertical="center"/>
    </xf>
    <xf numFmtId="0" fontId="101" fillId="8" borderId="66" xfId="0" applyFont="1" applyFill="1" applyBorder="1" applyAlignment="1">
      <alignment horizontal="center" vertical="center"/>
    </xf>
    <xf numFmtId="2" fontId="10" fillId="8" borderId="66" xfId="0" applyNumberFormat="1" applyFont="1" applyFill="1" applyBorder="1" applyAlignment="1">
      <alignment horizontal="center" vertical="center"/>
    </xf>
    <xf numFmtId="2" fontId="10" fillId="7" borderId="66" xfId="0" applyNumberFormat="1" applyFont="1" applyFill="1" applyBorder="1" applyAlignment="1">
      <alignment horizontal="center" vertical="center"/>
    </xf>
    <xf numFmtId="166" fontId="10" fillId="7" borderId="66" xfId="0" applyNumberFormat="1" applyFont="1" applyFill="1" applyBorder="1" applyAlignment="1">
      <alignment vertical="center"/>
    </xf>
    <xf numFmtId="168" fontId="10" fillId="7" borderId="66" xfId="0" applyNumberFormat="1" applyFont="1" applyFill="1" applyBorder="1" applyAlignment="1">
      <alignment horizontal="center" vertical="center"/>
    </xf>
    <xf numFmtId="213" fontId="101" fillId="7" borderId="66" xfId="0" applyNumberFormat="1" applyFont="1" applyFill="1" applyBorder="1" applyAlignment="1">
      <alignment horizontal="center" vertical="center"/>
    </xf>
    <xf numFmtId="168" fontId="101" fillId="8" borderId="66" xfId="0" applyNumberFormat="1" applyFont="1" applyFill="1" applyBorder="1" applyAlignment="1">
      <alignment horizontal="center" vertical="center"/>
    </xf>
    <xf numFmtId="0" fontId="9" fillId="70" borderId="66" xfId="0" applyFont="1" applyFill="1" applyBorder="1" applyAlignment="1">
      <alignment horizontal="right"/>
    </xf>
    <xf numFmtId="168" fontId="11" fillId="70" borderId="66" xfId="0" applyNumberFormat="1" applyFont="1" applyFill="1" applyBorder="1" applyAlignment="1">
      <alignment horizontal="center"/>
    </xf>
    <xf numFmtId="170" fontId="11" fillId="70" borderId="66" xfId="0" applyNumberFormat="1" applyFont="1" applyFill="1" applyBorder="1" applyAlignment="1">
      <alignment horizontal="right"/>
    </xf>
    <xf numFmtId="0" fontId="112" fillId="71" borderId="22" xfId="0" applyFont="1" applyFill="1" applyBorder="1" applyAlignment="1">
      <alignment horizontal="center"/>
    </xf>
    <xf numFmtId="170" fontId="112" fillId="71" borderId="22" xfId="0" applyNumberFormat="1" applyFont="1" applyFill="1" applyBorder="1" applyAlignment="1">
      <alignment horizontal="right"/>
    </xf>
    <xf numFmtId="212" fontId="97" fillId="2" borderId="66" xfId="0" applyNumberFormat="1" applyFont="1" applyFill="1" applyBorder="1" applyAlignment="1">
      <alignment horizontal="center" vertical="center" wrapText="1"/>
    </xf>
    <xf numFmtId="212" fontId="97" fillId="2" borderId="66" xfId="0" applyNumberFormat="1" applyFont="1" applyFill="1" applyBorder="1" applyAlignment="1">
      <alignment vertical="center" wrapText="1"/>
    </xf>
    <xf numFmtId="166" fontId="97" fillId="2" borderId="66" xfId="0" applyNumberFormat="1" applyFont="1" applyFill="1" applyBorder="1" applyAlignment="1">
      <alignment horizontal="center" vertical="center" wrapText="1"/>
    </xf>
    <xf numFmtId="166" fontId="97" fillId="2" borderId="66" xfId="0" applyNumberFormat="1" applyFont="1" applyFill="1" applyBorder="1" applyAlignment="1">
      <alignment vertical="center" wrapText="1"/>
    </xf>
    <xf numFmtId="0" fontId="107" fillId="0" borderId="77" xfId="0" applyFont="1" applyBorder="1" applyAlignment="1">
      <alignment horizontal="left" vertical="center" wrapText="1"/>
    </xf>
    <xf numFmtId="49" fontId="107" fillId="0" borderId="77" xfId="0" applyNumberFormat="1" applyFont="1" applyBorder="1" applyAlignment="1">
      <alignment horizontal="left" vertical="center"/>
    </xf>
    <xf numFmtId="0" fontId="10" fillId="0" borderId="66" xfId="0" applyFont="1" applyBorder="1"/>
    <xf numFmtId="0" fontId="4" fillId="0" borderId="52" xfId="0" applyFont="1" applyBorder="1"/>
    <xf numFmtId="177" fontId="21" fillId="11" borderId="56" xfId="0" applyNumberFormat="1" applyFont="1" applyFill="1" applyBorder="1"/>
    <xf numFmtId="0" fontId="13" fillId="14" borderId="92" xfId="0" applyFont="1" applyFill="1" applyBorder="1" applyAlignment="1">
      <alignment horizontal="center" vertical="center"/>
    </xf>
    <xf numFmtId="170" fontId="10" fillId="0" borderId="93" xfId="0" applyNumberFormat="1" applyFont="1" applyBorder="1"/>
    <xf numFmtId="170" fontId="18" fillId="11" borderId="94" xfId="0" applyNumberFormat="1" applyFont="1" applyFill="1" applyBorder="1" applyAlignment="1">
      <alignment horizontal="left"/>
    </xf>
    <xf numFmtId="170" fontId="18" fillId="0" borderId="94" xfId="0" applyNumberFormat="1" applyFont="1" applyBorder="1" applyAlignment="1">
      <alignment horizontal="left"/>
    </xf>
    <xf numFmtId="170" fontId="10" fillId="0" borderId="94" xfId="0" applyNumberFormat="1" applyFont="1" applyBorder="1"/>
    <xf numFmtId="170" fontId="13" fillId="15" borderId="95" xfId="0" applyNumberFormat="1" applyFont="1" applyFill="1" applyBorder="1" applyAlignment="1">
      <alignment horizontal="right"/>
    </xf>
    <xf numFmtId="170" fontId="10" fillId="11" borderId="95" xfId="0" applyNumberFormat="1" applyFont="1" applyFill="1" applyBorder="1" applyAlignment="1">
      <alignment horizontal="right"/>
    </xf>
    <xf numFmtId="170" fontId="10" fillId="11" borderId="93" xfId="0" applyNumberFormat="1" applyFont="1" applyFill="1" applyBorder="1" applyAlignment="1">
      <alignment horizontal="right"/>
    </xf>
    <xf numFmtId="0" fontId="13" fillId="14" borderId="95" xfId="0" applyFont="1" applyFill="1" applyBorder="1" applyAlignment="1">
      <alignment horizontal="center" vertical="center"/>
    </xf>
    <xf numFmtId="170" fontId="10" fillId="11" borderId="94" xfId="0" applyNumberFormat="1" applyFont="1" applyFill="1" applyBorder="1" applyAlignment="1">
      <alignment horizontal="right"/>
    </xf>
    <xf numFmtId="170" fontId="10" fillId="0" borderId="93" xfId="0" applyNumberFormat="1" applyFont="1" applyBorder="1" applyAlignment="1">
      <alignment horizontal="right"/>
    </xf>
    <xf numFmtId="0" fontId="10" fillId="0" borderId="86" xfId="0" applyFont="1" applyBorder="1"/>
    <xf numFmtId="0" fontId="18" fillId="0" borderId="52" xfId="0" applyFont="1" applyBorder="1" applyAlignment="1">
      <alignment horizontal="right"/>
    </xf>
    <xf numFmtId="40" fontId="18" fillId="0" borderId="94" xfId="0" applyNumberFormat="1" applyFont="1" applyBorder="1" applyAlignment="1">
      <alignment horizontal="left"/>
    </xf>
    <xf numFmtId="170" fontId="10" fillId="0" borderId="94" xfId="0" applyNumberFormat="1" applyFont="1" applyBorder="1" applyAlignment="1">
      <alignment horizontal="right"/>
    </xf>
    <xf numFmtId="170" fontId="13" fillId="15" borderId="95" xfId="0" applyNumberFormat="1" applyFont="1" applyFill="1" applyBorder="1" applyAlignment="1">
      <alignment horizontal="right" vertical="center"/>
    </xf>
    <xf numFmtId="10" fontId="13" fillId="11" borderId="96" xfId="0" applyNumberFormat="1" applyFont="1" applyFill="1" applyBorder="1" applyAlignment="1">
      <alignment horizontal="right" vertical="center"/>
    </xf>
    <xf numFmtId="170" fontId="12" fillId="6" borderId="99" xfId="0" applyNumberFormat="1" applyFont="1" applyFill="1" applyBorder="1" applyAlignment="1">
      <alignment horizontal="right" vertical="center"/>
    </xf>
    <xf numFmtId="0" fontId="10" fillId="0" borderId="90" xfId="0" applyFont="1" applyBorder="1"/>
    <xf numFmtId="0" fontId="16" fillId="0" borderId="86" xfId="0" applyFont="1" applyBorder="1"/>
    <xf numFmtId="170" fontId="16" fillId="0" borderId="19" xfId="0" applyNumberFormat="1" applyFont="1" applyBorder="1" applyAlignment="1">
      <alignment horizontal="right"/>
    </xf>
    <xf numFmtId="170" fontId="16" fillId="0" borderId="93" xfId="0" applyNumberFormat="1" applyFont="1" applyBorder="1" applyAlignment="1">
      <alignment horizontal="right"/>
    </xf>
    <xf numFmtId="170" fontId="16" fillId="0" borderId="17" xfId="0" applyNumberFormat="1" applyFont="1" applyBorder="1" applyAlignment="1">
      <alignment horizontal="right"/>
    </xf>
    <xf numFmtId="170" fontId="16" fillId="0" borderId="94" xfId="0" applyNumberFormat="1" applyFont="1" applyBorder="1" applyAlignment="1">
      <alignment horizontal="right"/>
    </xf>
    <xf numFmtId="174" fontId="16" fillId="11" borderId="94" xfId="0" applyNumberFormat="1" applyFont="1" applyFill="1" applyBorder="1" applyAlignment="1">
      <alignment horizontal="right"/>
    </xf>
    <xf numFmtId="4" fontId="16" fillId="11" borderId="94" xfId="0" applyNumberFormat="1" applyFont="1" applyFill="1" applyBorder="1" applyAlignment="1">
      <alignment horizontal="right"/>
    </xf>
    <xf numFmtId="2" fontId="15" fillId="14" borderId="95" xfId="0" applyNumberFormat="1" applyFont="1" applyFill="1" applyBorder="1" applyAlignment="1">
      <alignment horizontal="right"/>
    </xf>
    <xf numFmtId="2" fontId="15" fillId="14" borderId="95" xfId="0" applyNumberFormat="1" applyFont="1" applyFill="1" applyBorder="1" applyAlignment="1">
      <alignment horizontal="center"/>
    </xf>
    <xf numFmtId="2" fontId="16" fillId="0" borderId="19" xfId="0" applyNumberFormat="1" applyFont="1" applyBorder="1" applyAlignment="1">
      <alignment horizontal="right"/>
    </xf>
    <xf numFmtId="2" fontId="16" fillId="0" borderId="93" xfId="0" applyNumberFormat="1" applyFont="1" applyBorder="1" applyAlignment="1">
      <alignment horizontal="right"/>
    </xf>
    <xf numFmtId="2" fontId="16" fillId="11" borderId="94" xfId="0" applyNumberFormat="1" applyFont="1" applyFill="1" applyBorder="1" applyAlignment="1">
      <alignment horizontal="right"/>
    </xf>
    <xf numFmtId="2" fontId="16" fillId="11" borderId="93" xfId="0" applyNumberFormat="1" applyFont="1" applyFill="1" applyBorder="1" applyAlignment="1">
      <alignment horizontal="right"/>
    </xf>
    <xf numFmtId="177" fontId="21" fillId="11" borderId="94" xfId="0" applyNumberFormat="1" applyFont="1" applyFill="1" applyBorder="1"/>
    <xf numFmtId="170" fontId="21" fillId="11" borderId="94" xfId="0" applyNumberFormat="1" applyFont="1" applyFill="1" applyBorder="1"/>
    <xf numFmtId="2" fontId="15" fillId="15" borderId="95" xfId="0" applyNumberFormat="1" applyFont="1" applyFill="1" applyBorder="1" applyAlignment="1">
      <alignment horizontal="right"/>
    </xf>
    <xf numFmtId="0" fontId="16" fillId="11" borderId="101" xfId="0" applyFont="1" applyFill="1" applyBorder="1"/>
    <xf numFmtId="2" fontId="15" fillId="11" borderId="95" xfId="0" applyNumberFormat="1" applyFont="1" applyFill="1" applyBorder="1" applyAlignment="1">
      <alignment horizontal="right"/>
    </xf>
    <xf numFmtId="0" fontId="15" fillId="11" borderId="101" xfId="0" applyFont="1" applyFill="1" applyBorder="1"/>
    <xf numFmtId="168" fontId="16" fillId="11" borderId="95" xfId="0" applyNumberFormat="1" applyFont="1" applyFill="1" applyBorder="1" applyAlignment="1">
      <alignment horizontal="right"/>
    </xf>
    <xf numFmtId="175" fontId="15" fillId="14" borderId="95" xfId="0" applyNumberFormat="1" applyFont="1" applyFill="1" applyBorder="1" applyAlignment="1">
      <alignment horizontal="right"/>
    </xf>
    <xf numFmtId="4" fontId="10" fillId="11" borderId="93" xfId="0" applyNumberFormat="1" applyFont="1" applyFill="1" applyBorder="1" applyAlignment="1">
      <alignment horizontal="right"/>
    </xf>
    <xf numFmtId="4" fontId="10" fillId="11" borderId="96" xfId="0" applyNumberFormat="1" applyFont="1" applyFill="1" applyBorder="1" applyAlignment="1">
      <alignment horizontal="right"/>
    </xf>
    <xf numFmtId="2" fontId="13" fillId="14" borderId="95" xfId="0" applyNumberFormat="1" applyFont="1" applyFill="1" applyBorder="1" applyAlignment="1">
      <alignment horizontal="right"/>
    </xf>
    <xf numFmtId="4" fontId="10" fillId="0" borderId="19" xfId="0" applyNumberFormat="1" applyFont="1" applyBorder="1" applyAlignment="1">
      <alignment horizontal="right"/>
    </xf>
    <xf numFmtId="4" fontId="10" fillId="0" borderId="93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4" fontId="10" fillId="0" borderId="94" xfId="0" applyNumberFormat="1" applyFont="1" applyBorder="1" applyAlignment="1">
      <alignment horizontal="right"/>
    </xf>
    <xf numFmtId="180" fontId="15" fillId="14" borderId="95" xfId="0" applyNumberFormat="1" applyFont="1" applyFill="1" applyBorder="1" applyAlignment="1">
      <alignment horizontal="right"/>
    </xf>
    <xf numFmtId="10" fontId="10" fillId="0" borderId="95" xfId="0" applyNumberFormat="1" applyFont="1" applyBorder="1"/>
    <xf numFmtId="181" fontId="12" fillId="6" borderId="103" xfId="0" applyNumberFormat="1" applyFont="1" applyFill="1" applyBorder="1" applyAlignment="1">
      <alignment horizontal="right"/>
    </xf>
    <xf numFmtId="181" fontId="12" fillId="6" borderId="99" xfId="0" applyNumberFormat="1" applyFont="1" applyFill="1" applyBorder="1" applyAlignment="1">
      <alignment horizontal="right"/>
    </xf>
    <xf numFmtId="4" fontId="55" fillId="54" borderId="66" xfId="279" applyNumberFormat="1" applyFill="1" applyBorder="1" applyAlignment="1">
      <alignment horizontal="center" vertical="center"/>
    </xf>
    <xf numFmtId="4" fontId="55" fillId="65" borderId="66" xfId="130" applyNumberFormat="1" applyFill="1" applyBorder="1" applyAlignment="1" applyProtection="1">
      <alignment horizontal="center" vertical="center" wrapText="1"/>
    </xf>
    <xf numFmtId="4" fontId="55" fillId="0" borderId="66" xfId="130" applyNumberFormat="1" applyFill="1" applyBorder="1" applyAlignment="1" applyProtection="1">
      <alignment horizontal="center" vertical="center" wrapText="1"/>
    </xf>
    <xf numFmtId="4" fontId="55" fillId="64" borderId="66" xfId="266" applyNumberFormat="1" applyFont="1" applyFill="1" applyBorder="1" applyAlignment="1" applyProtection="1">
      <alignment horizontal="center" vertical="center"/>
    </xf>
    <xf numFmtId="4" fontId="55" fillId="64" borderId="66" xfId="266" applyNumberFormat="1" applyFont="1" applyFill="1" applyBorder="1" applyAlignment="1" applyProtection="1">
      <alignment horizontal="center" vertical="center" wrapText="1"/>
    </xf>
    <xf numFmtId="4" fontId="55" fillId="54" borderId="66" xfId="266" applyNumberFormat="1" applyFill="1" applyBorder="1" applyAlignment="1" applyProtection="1">
      <alignment horizontal="center" vertical="center"/>
    </xf>
    <xf numFmtId="208" fontId="80" fillId="62" borderId="66" xfId="176" applyNumberFormat="1" applyFont="1" applyFill="1" applyBorder="1" applyAlignment="1" applyProtection="1">
      <alignment horizontal="center" vertical="center"/>
    </xf>
    <xf numFmtId="208" fontId="80" fillId="62" borderId="66" xfId="176" applyNumberFormat="1" applyFont="1" applyFill="1" applyBorder="1" applyAlignment="1" applyProtection="1">
      <alignment horizontal="center" vertical="center" wrapText="1"/>
    </xf>
    <xf numFmtId="0" fontId="80" fillId="62" borderId="66" xfId="176" applyFont="1" applyFill="1" applyBorder="1" applyAlignment="1" applyProtection="1">
      <alignment horizontal="justify" vertical="center" wrapText="1"/>
    </xf>
    <xf numFmtId="0" fontId="80" fillId="62" borderId="66" xfId="176" applyFont="1" applyFill="1" applyBorder="1" applyAlignment="1" applyProtection="1">
      <alignment horizontal="center" vertical="center"/>
    </xf>
    <xf numFmtId="44" fontId="81" fillId="62" borderId="66" xfId="130" applyFont="1" applyFill="1" applyBorder="1" applyAlignment="1" applyProtection="1">
      <alignment vertical="center"/>
    </xf>
    <xf numFmtId="44" fontId="82" fillId="63" borderId="66" xfId="130" applyFont="1" applyFill="1" applyBorder="1" applyAlignment="1" applyProtection="1">
      <alignment horizontal="center" vertical="center"/>
    </xf>
    <xf numFmtId="0" fontId="83" fillId="64" borderId="66" xfId="176" applyFont="1" applyFill="1" applyBorder="1" applyAlignment="1" applyProtection="1">
      <alignment vertical="center"/>
    </xf>
    <xf numFmtId="0" fontId="82" fillId="64" borderId="66" xfId="176" applyFont="1" applyFill="1" applyBorder="1" applyAlignment="1" applyProtection="1">
      <alignment horizontal="center" vertical="center"/>
    </xf>
    <xf numFmtId="44" fontId="82" fillId="64" borderId="66" xfId="130" applyFont="1" applyFill="1" applyBorder="1" applyAlignment="1" applyProtection="1">
      <alignment vertical="center"/>
    </xf>
    <xf numFmtId="0" fontId="55" fillId="54" borderId="66" xfId="176" applyFill="1" applyBorder="1" applyAlignment="1" applyProtection="1">
      <alignment vertical="center"/>
    </xf>
    <xf numFmtId="0" fontId="55" fillId="54" borderId="66" xfId="176" applyFont="1" applyFill="1" applyBorder="1" applyAlignment="1">
      <alignment horizontal="center" vertical="center"/>
    </xf>
    <xf numFmtId="44" fontId="55" fillId="65" borderId="66" xfId="130" applyFill="1" applyBorder="1" applyAlignment="1" applyProtection="1">
      <alignment vertical="center"/>
    </xf>
    <xf numFmtId="0" fontId="55" fillId="54" borderId="66" xfId="176" applyFill="1" applyBorder="1" applyAlignment="1">
      <alignment vertical="center"/>
    </xf>
    <xf numFmtId="0" fontId="102" fillId="72" borderId="5" xfId="0" applyFont="1" applyFill="1" applyBorder="1" applyAlignment="1">
      <alignment horizontal="center" vertical="center"/>
    </xf>
    <xf numFmtId="10" fontId="102" fillId="72" borderId="5" xfId="0" applyNumberFormat="1" applyFont="1" applyFill="1" applyBorder="1" applyAlignment="1">
      <alignment horizontal="right" vertical="center"/>
    </xf>
    <xf numFmtId="170" fontId="102" fillId="72" borderId="5" xfId="0" applyNumberFormat="1" applyFont="1" applyFill="1" applyBorder="1" applyAlignment="1">
      <alignment horizontal="right" vertical="center"/>
    </xf>
    <xf numFmtId="0" fontId="10" fillId="74" borderId="5" xfId="0" applyFont="1" applyFill="1" applyBorder="1" applyAlignment="1">
      <alignment vertical="center"/>
    </xf>
    <xf numFmtId="0" fontId="13" fillId="75" borderId="5" xfId="0" applyFont="1" applyFill="1" applyBorder="1" applyAlignment="1">
      <alignment horizontal="center" vertical="center" wrapText="1"/>
    </xf>
    <xf numFmtId="0" fontId="101" fillId="0" borderId="0" xfId="0" applyFont="1" applyAlignment="1">
      <alignment vertical="center"/>
    </xf>
    <xf numFmtId="0" fontId="113" fillId="0" borderId="77" xfId="0" applyFont="1" applyBorder="1" applyAlignment="1">
      <alignment horizontal="center" vertical="center"/>
    </xf>
    <xf numFmtId="0" fontId="113" fillId="0" borderId="77" xfId="0" applyFont="1" applyBorder="1" applyAlignment="1">
      <alignment horizontal="center" vertical="center" wrapText="1"/>
    </xf>
    <xf numFmtId="0" fontId="113" fillId="0" borderId="81" xfId="0" applyFont="1" applyBorder="1" applyAlignment="1">
      <alignment horizontal="center" vertical="center" wrapText="1"/>
    </xf>
    <xf numFmtId="49" fontId="107" fillId="0" borderId="81" xfId="0" applyNumberFormat="1" applyFont="1" applyBorder="1" applyAlignment="1">
      <alignment horizontal="left" vertical="center" wrapText="1"/>
    </xf>
    <xf numFmtId="0" fontId="9" fillId="22" borderId="66" xfId="0" applyFont="1" applyFill="1" applyBorder="1" applyAlignment="1">
      <alignment vertical="top" wrapText="1"/>
    </xf>
    <xf numFmtId="0" fontId="26" fillId="21" borderId="66" xfId="0" applyFont="1" applyFill="1" applyBorder="1" applyAlignment="1">
      <alignment horizontal="center" wrapText="1"/>
    </xf>
    <xf numFmtId="0" fontId="26" fillId="21" borderId="66" xfId="0" applyFont="1" applyFill="1" applyBorder="1"/>
    <xf numFmtId="0" fontId="10" fillId="0" borderId="66" xfId="0" applyFont="1" applyBorder="1" applyAlignment="1">
      <alignment vertical="center" wrapText="1"/>
    </xf>
    <xf numFmtId="0" fontId="114" fillId="6" borderId="66" xfId="0" applyFont="1" applyFill="1" applyBorder="1" applyAlignment="1">
      <alignment horizontal="center"/>
    </xf>
    <xf numFmtId="10" fontId="9" fillId="22" borderId="66" xfId="0" applyNumberFormat="1" applyFont="1" applyFill="1" applyBorder="1" applyAlignment="1">
      <alignment horizontal="center" vertical="top" wrapText="1"/>
    </xf>
    <xf numFmtId="4" fontId="10" fillId="0" borderId="66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10" fontId="31" fillId="21" borderId="66" xfId="0" applyNumberFormat="1" applyFont="1" applyFill="1" applyBorder="1" applyAlignment="1">
      <alignment horizontal="center" wrapText="1"/>
    </xf>
    <xf numFmtId="10" fontId="10" fillId="0" borderId="66" xfId="0" applyNumberFormat="1" applyFont="1" applyBorder="1" applyAlignment="1">
      <alignment horizontal="center"/>
    </xf>
    <xf numFmtId="10" fontId="10" fillId="11" borderId="66" xfId="0" applyNumberFormat="1" applyFont="1" applyFill="1" applyBorder="1" applyAlignment="1">
      <alignment horizontal="center" vertical="center" wrapText="1"/>
    </xf>
    <xf numFmtId="10" fontId="10" fillId="0" borderId="66" xfId="0" applyNumberFormat="1" applyFont="1" applyBorder="1" applyAlignment="1">
      <alignment horizontal="center" vertical="center" wrapText="1"/>
    </xf>
    <xf numFmtId="0" fontId="115" fillId="76" borderId="66" xfId="0" applyFont="1" applyFill="1" applyBorder="1"/>
    <xf numFmtId="10" fontId="115" fillId="76" borderId="66" xfId="0" applyNumberFormat="1" applyFont="1" applyFill="1" applyBorder="1" applyAlignment="1">
      <alignment horizontal="center" wrapText="1"/>
    </xf>
    <xf numFmtId="0" fontId="26" fillId="21" borderId="66" xfId="0" applyFont="1" applyFill="1" applyBorder="1" applyAlignment="1">
      <alignment horizontal="left" wrapText="1"/>
    </xf>
    <xf numFmtId="0" fontId="108" fillId="0" borderId="77" xfId="0" applyFont="1" applyBorder="1" applyAlignment="1">
      <alignment vertical="center"/>
    </xf>
    <xf numFmtId="0" fontId="108" fillId="0" borderId="77" xfId="0" applyFont="1" applyBorder="1" applyAlignment="1">
      <alignment vertical="center" wrapText="1"/>
    </xf>
    <xf numFmtId="0" fontId="55" fillId="69" borderId="66" xfId="3" applyFill="1" applyBorder="1" applyAlignment="1">
      <alignment horizontal="center" vertical="center"/>
    </xf>
    <xf numFmtId="0" fontId="56" fillId="77" borderId="66" xfId="1" applyFont="1" applyFill="1" applyBorder="1" applyAlignment="1">
      <alignment horizontal="center" vertical="center" wrapText="1"/>
    </xf>
    <xf numFmtId="0" fontId="56" fillId="77" borderId="66" xfId="4" applyFont="1" applyFill="1" applyBorder="1" applyAlignment="1">
      <alignment horizontal="left" vertical="center" wrapText="1"/>
    </xf>
    <xf numFmtId="0" fontId="56" fillId="77" borderId="66" xfId="4" applyFont="1" applyFill="1" applyBorder="1" applyAlignment="1">
      <alignment horizontal="center" vertical="center" wrapText="1"/>
    </xf>
    <xf numFmtId="189" fontId="57" fillId="77" borderId="66" xfId="5" applyNumberFormat="1" applyFont="1" applyFill="1" applyBorder="1" applyAlignment="1">
      <alignment horizontal="center" vertical="center"/>
    </xf>
    <xf numFmtId="44" fontId="58" fillId="0" borderId="66" xfId="6" applyFont="1" applyFill="1" applyBorder="1" applyAlignment="1">
      <alignment horizontal="center" vertical="center"/>
    </xf>
    <xf numFmtId="44" fontId="58" fillId="0" borderId="66" xfId="6" applyNumberFormat="1" applyFont="1" applyFill="1" applyBorder="1" applyAlignment="1">
      <alignment horizontal="center" vertical="center"/>
    </xf>
    <xf numFmtId="0" fontId="10" fillId="20" borderId="52" xfId="0" applyFont="1" applyFill="1" applyBorder="1"/>
    <xf numFmtId="0" fontId="10" fillId="0" borderId="55" xfId="0" applyFont="1" applyBorder="1"/>
    <xf numFmtId="188" fontId="10" fillId="0" borderId="17" xfId="0" applyNumberFormat="1" applyFont="1" applyBorder="1"/>
    <xf numFmtId="4" fontId="10" fillId="0" borderId="17" xfId="0" applyNumberFormat="1" applyFont="1" applyBorder="1"/>
    <xf numFmtId="0" fontId="10" fillId="0" borderId="56" xfId="0" applyFont="1" applyBorder="1"/>
    <xf numFmtId="4" fontId="16" fillId="0" borderId="17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0" fontId="12" fillId="21" borderId="71" xfId="0" applyFont="1" applyFill="1" applyBorder="1"/>
    <xf numFmtId="0" fontId="10" fillId="21" borderId="82" xfId="0" applyFont="1" applyFill="1" applyBorder="1"/>
    <xf numFmtId="0" fontId="10" fillId="21" borderId="70" xfId="0" applyFont="1" applyFill="1" applyBorder="1"/>
    <xf numFmtId="0" fontId="10" fillId="21" borderId="66" xfId="0" applyFont="1" applyFill="1" applyBorder="1"/>
    <xf numFmtId="0" fontId="16" fillId="0" borderId="71" xfId="0" applyFont="1" applyBorder="1"/>
    <xf numFmtId="0" fontId="10" fillId="0" borderId="70" xfId="0" applyFont="1" applyBorder="1"/>
    <xf numFmtId="4" fontId="16" fillId="11" borderId="52" xfId="0" applyNumberFormat="1" applyFont="1" applyFill="1" applyBorder="1" applyAlignment="1">
      <alignment horizontal="right"/>
    </xf>
    <xf numFmtId="0" fontId="10" fillId="0" borderId="17" xfId="0" applyFont="1" applyBorder="1"/>
    <xf numFmtId="0" fontId="12" fillId="13" borderId="84" xfId="0" applyFont="1" applyFill="1" applyBorder="1"/>
    <xf numFmtId="4" fontId="10" fillId="21" borderId="106" xfId="0" applyNumberFormat="1" applyFont="1" applyFill="1" applyBorder="1"/>
    <xf numFmtId="4" fontId="12" fillId="21" borderId="106" xfId="0" applyNumberFormat="1" applyFont="1" applyFill="1" applyBorder="1" applyAlignment="1">
      <alignment horizontal="center" wrapText="1"/>
    </xf>
    <xf numFmtId="4" fontId="12" fillId="21" borderId="108" xfId="0" applyNumberFormat="1" applyFont="1" applyFill="1" applyBorder="1" applyAlignment="1">
      <alignment horizontal="center" wrapText="1"/>
    </xf>
    <xf numFmtId="4" fontId="16" fillId="11" borderId="90" xfId="0" applyNumberFormat="1" applyFont="1" applyFill="1" applyBorder="1" applyAlignment="1">
      <alignment horizontal="right"/>
    </xf>
    <xf numFmtId="0" fontId="12" fillId="21" borderId="107" xfId="0" applyFont="1" applyFill="1" applyBorder="1"/>
    <xf numFmtId="10" fontId="10" fillId="21" borderId="102" xfId="0" applyNumberFormat="1" applyFont="1" applyFill="1" applyBorder="1"/>
    <xf numFmtId="4" fontId="12" fillId="21" borderId="102" xfId="0" applyNumberFormat="1" applyFont="1" applyFill="1" applyBorder="1" applyAlignment="1">
      <alignment horizontal="right"/>
    </xf>
    <xf numFmtId="4" fontId="12" fillId="21" borderId="109" xfId="0" applyNumberFormat="1" applyFont="1" applyFill="1" applyBorder="1" applyAlignment="1">
      <alignment horizontal="right"/>
    </xf>
    <xf numFmtId="4" fontId="10" fillId="0" borderId="94" xfId="0" applyNumberFormat="1" applyFont="1" applyBorder="1"/>
    <xf numFmtId="10" fontId="16" fillId="0" borderId="17" xfId="0" applyNumberFormat="1" applyFont="1" applyBorder="1" applyAlignment="1">
      <alignment horizontal="right"/>
    </xf>
    <xf numFmtId="4" fontId="16" fillId="0" borderId="94" xfId="0" applyNumberFormat="1" applyFont="1" applyBorder="1" applyAlignment="1">
      <alignment horizontal="right"/>
    </xf>
    <xf numFmtId="10" fontId="15" fillId="0" borderId="112" xfId="0" applyNumberFormat="1" applyFont="1" applyBorder="1" applyAlignment="1">
      <alignment horizontal="right"/>
    </xf>
    <xf numFmtId="4" fontId="15" fillId="0" borderId="112" xfId="0" applyNumberFormat="1" applyFont="1" applyBorder="1" applyAlignment="1">
      <alignment horizontal="right"/>
    </xf>
    <xf numFmtId="4" fontId="15" fillId="0" borderId="113" xfId="0" applyNumberFormat="1" applyFont="1" applyBorder="1" applyAlignment="1">
      <alignment horizontal="right"/>
    </xf>
    <xf numFmtId="0" fontId="10" fillId="21" borderId="84" xfId="0" applyFont="1" applyFill="1" applyBorder="1"/>
    <xf numFmtId="0" fontId="10" fillId="21" borderId="85" xfId="0" applyFont="1" applyFill="1" applyBorder="1"/>
    <xf numFmtId="0" fontId="10" fillId="0" borderId="114" xfId="0" applyFont="1" applyBorder="1"/>
    <xf numFmtId="4" fontId="10" fillId="0" borderId="114" xfId="0" applyNumberFormat="1" applyFont="1" applyBorder="1"/>
    <xf numFmtId="4" fontId="10" fillId="0" borderId="115" xfId="0" applyNumberFormat="1" applyFont="1" applyBorder="1"/>
    <xf numFmtId="0" fontId="15" fillId="0" borderId="86" xfId="0" applyFont="1" applyBorder="1"/>
    <xf numFmtId="10" fontId="15" fillId="0" borderId="22" xfId="0" applyNumberFormat="1" applyFont="1" applyBorder="1" applyAlignment="1">
      <alignment horizontal="right"/>
    </xf>
    <xf numFmtId="4" fontId="15" fillId="0" borderId="96" xfId="0" applyNumberFormat="1" applyFont="1" applyBorder="1" applyAlignment="1">
      <alignment horizontal="right"/>
    </xf>
    <xf numFmtId="0" fontId="15" fillId="0" borderId="100" xfId="0" applyFont="1" applyBorder="1"/>
    <xf numFmtId="188" fontId="10" fillId="0" borderId="19" xfId="0" applyNumberFormat="1" applyFont="1" applyBorder="1"/>
    <xf numFmtId="4" fontId="10" fillId="0" borderId="19" xfId="0" applyNumberFormat="1" applyFont="1" applyBorder="1"/>
    <xf numFmtId="4" fontId="10" fillId="0" borderId="93" xfId="0" applyNumberFormat="1" applyFont="1" applyBorder="1"/>
    <xf numFmtId="10" fontId="10" fillId="0" borderId="19" xfId="0" applyNumberFormat="1" applyFont="1" applyBorder="1"/>
    <xf numFmtId="0" fontId="10" fillId="20" borderId="17" xfId="0" applyFont="1" applyFill="1" applyBorder="1"/>
    <xf numFmtId="10" fontId="13" fillId="21" borderId="66" xfId="0" applyNumberFormat="1" applyFont="1" applyFill="1" applyBorder="1" applyAlignment="1">
      <alignment horizontal="right"/>
    </xf>
    <xf numFmtId="4" fontId="12" fillId="21" borderId="66" xfId="0" applyNumberFormat="1" applyFont="1" applyFill="1" applyBorder="1" applyAlignment="1">
      <alignment horizontal="right"/>
    </xf>
    <xf numFmtId="188" fontId="13" fillId="21" borderId="66" xfId="0" applyNumberFormat="1" applyFont="1" applyFill="1" applyBorder="1"/>
    <xf numFmtId="0" fontId="13" fillId="21" borderId="114" xfId="0" applyFont="1" applyFill="1" applyBorder="1"/>
    <xf numFmtId="0" fontId="13" fillId="21" borderId="115" xfId="0" applyFont="1" applyFill="1" applyBorder="1"/>
    <xf numFmtId="0" fontId="15" fillId="0" borderId="107" xfId="0" applyFont="1" applyBorder="1"/>
    <xf numFmtId="0" fontId="10" fillId="0" borderId="111" xfId="0" applyFont="1" applyBorder="1"/>
    <xf numFmtId="188" fontId="10" fillId="0" borderId="112" xfId="0" applyNumberFormat="1" applyFont="1" applyBorder="1"/>
    <xf numFmtId="0" fontId="10" fillId="21" borderId="119" xfId="0" applyFont="1" applyFill="1" applyBorder="1"/>
    <xf numFmtId="4" fontId="12" fillId="21" borderId="119" xfId="0" applyNumberFormat="1" applyFont="1" applyFill="1" applyBorder="1" applyAlignment="1">
      <alignment horizontal="right"/>
    </xf>
    <xf numFmtId="4" fontId="12" fillId="21" borderId="120" xfId="0" applyNumberFormat="1" applyFont="1" applyFill="1" applyBorder="1" applyAlignment="1">
      <alignment horizontal="right"/>
    </xf>
    <xf numFmtId="0" fontId="10" fillId="21" borderId="121" xfId="0" applyFont="1" applyFill="1" applyBorder="1"/>
    <xf numFmtId="0" fontId="10" fillId="21" borderId="122" xfId="0" applyFont="1" applyFill="1" applyBorder="1"/>
    <xf numFmtId="188" fontId="10" fillId="0" borderId="103" xfId="0" applyNumberFormat="1" applyFont="1" applyBorder="1"/>
    <xf numFmtId="0" fontId="12" fillId="13" borderId="52" xfId="0" applyFont="1" applyFill="1" applyBorder="1"/>
    <xf numFmtId="0" fontId="10" fillId="13" borderId="52" xfId="0" applyFont="1" applyFill="1" applyBorder="1"/>
    <xf numFmtId="0" fontId="10" fillId="13" borderId="90" xfId="0" applyFont="1" applyFill="1" applyBorder="1"/>
    <xf numFmtId="0" fontId="26" fillId="0" borderId="52" xfId="0" applyFont="1" applyBorder="1" applyAlignment="1">
      <alignment horizontal="right"/>
    </xf>
    <xf numFmtId="0" fontId="10" fillId="0" borderId="52" xfId="0" quotePrefix="1" applyFont="1" applyBorder="1"/>
    <xf numFmtId="0" fontId="27" fillId="0" borderId="52" xfId="0" applyFont="1" applyBorder="1"/>
    <xf numFmtId="4" fontId="28" fillId="0" borderId="90" xfId="0" applyNumberFormat="1" applyFont="1" applyBorder="1"/>
    <xf numFmtId="187" fontId="29" fillId="0" borderId="52" xfId="0" applyNumberFormat="1" applyFont="1" applyBorder="1"/>
    <xf numFmtId="4" fontId="10" fillId="0" borderId="52" xfId="0" applyNumberFormat="1" applyFont="1" applyBorder="1"/>
    <xf numFmtId="4" fontId="10" fillId="0" borderId="90" xfId="0" applyNumberFormat="1" applyFont="1" applyBorder="1"/>
    <xf numFmtId="0" fontId="107" fillId="11" borderId="52" xfId="0" applyFont="1" applyFill="1" applyBorder="1"/>
    <xf numFmtId="0" fontId="8" fillId="0" borderId="52" xfId="0" applyFont="1" applyBorder="1"/>
    <xf numFmtId="0" fontId="10" fillId="0" borderId="107" xfId="0" applyFont="1" applyBorder="1"/>
    <xf numFmtId="0" fontId="26" fillId="0" borderId="106" xfId="0" applyFont="1" applyBorder="1" applyAlignment="1">
      <alignment horizontal="right"/>
    </xf>
    <xf numFmtId="0" fontId="10" fillId="0" borderId="106" xfId="0" quotePrefix="1" applyFont="1" applyBorder="1"/>
    <xf numFmtId="170" fontId="10" fillId="11" borderId="66" xfId="0" applyNumberFormat="1" applyFont="1" applyFill="1" applyBorder="1" applyAlignment="1">
      <alignment horizontal="right" vertical="center" wrapText="1"/>
    </xf>
    <xf numFmtId="0" fontId="3" fillId="0" borderId="66" xfId="0" applyFont="1" applyBorder="1"/>
    <xf numFmtId="0" fontId="13" fillId="11" borderId="66" xfId="0" applyFont="1" applyFill="1" applyBorder="1" applyAlignment="1">
      <alignment wrapText="1"/>
    </xf>
    <xf numFmtId="0" fontId="111" fillId="69" borderId="66" xfId="0" applyFont="1" applyFill="1" applyBorder="1" applyAlignment="1">
      <alignment horizontal="center" vertical="center"/>
    </xf>
    <xf numFmtId="0" fontId="13" fillId="10" borderId="66" xfId="0" applyFont="1" applyFill="1" applyBorder="1" applyAlignment="1">
      <alignment horizontal="center" vertical="center" wrapText="1"/>
    </xf>
    <xf numFmtId="4" fontId="15" fillId="10" borderId="66" xfId="0" applyNumberFormat="1" applyFont="1" applyFill="1" applyBorder="1" applyAlignment="1">
      <alignment horizontal="center" vertical="center" wrapText="1"/>
    </xf>
    <xf numFmtId="0" fontId="15" fillId="10" borderId="66" xfId="0" applyFont="1" applyFill="1" applyBorder="1" applyAlignment="1">
      <alignment horizontal="center" vertical="center" wrapText="1"/>
    </xf>
    <xf numFmtId="0" fontId="109" fillId="9" borderId="66" xfId="0" applyFont="1" applyFill="1" applyBorder="1" applyAlignment="1">
      <alignment horizontal="center" vertical="center"/>
    </xf>
    <xf numFmtId="0" fontId="110" fillId="0" borderId="66" xfId="0" applyFont="1" applyBorder="1"/>
    <xf numFmtId="0" fontId="108" fillId="0" borderId="81" xfId="0" applyFont="1" applyBorder="1" applyAlignment="1">
      <alignment horizontal="center" vertical="center"/>
    </xf>
    <xf numFmtId="215" fontId="105" fillId="68" borderId="78" xfId="0" applyNumberFormat="1" applyFont="1" applyFill="1" applyBorder="1" applyAlignment="1">
      <alignment horizontal="center" vertical="center" wrapText="1"/>
    </xf>
    <xf numFmtId="215" fontId="105" fillId="68" borderId="79" xfId="0" applyNumberFormat="1" applyFont="1" applyFill="1" applyBorder="1" applyAlignment="1">
      <alignment horizontal="center" vertical="center"/>
    </xf>
    <xf numFmtId="215" fontId="105" fillId="68" borderId="80" xfId="0" applyNumberFormat="1" applyFont="1" applyFill="1" applyBorder="1" applyAlignment="1">
      <alignment horizontal="center" vertical="center"/>
    </xf>
    <xf numFmtId="0" fontId="107" fillId="0" borderId="78" xfId="0" applyFont="1" applyBorder="1" applyAlignment="1">
      <alignment horizontal="left" vertical="center" wrapText="1"/>
    </xf>
    <xf numFmtId="0" fontId="107" fillId="0" borderId="79" xfId="0" applyFont="1" applyBorder="1" applyAlignment="1">
      <alignment horizontal="left" vertical="center" wrapText="1"/>
    </xf>
    <xf numFmtId="0" fontId="107" fillId="0" borderId="80" xfId="0" applyFont="1" applyBorder="1" applyAlignment="1">
      <alignment horizontal="left" vertical="center" wrapText="1"/>
    </xf>
    <xf numFmtId="49" fontId="107" fillId="0" borderId="78" xfId="0" applyNumberFormat="1" applyFont="1" applyBorder="1" applyAlignment="1">
      <alignment horizontal="left" vertical="center"/>
    </xf>
    <xf numFmtId="49" fontId="107" fillId="0" borderId="79" xfId="0" applyNumberFormat="1" applyFont="1" applyBorder="1" applyAlignment="1">
      <alignment horizontal="left" vertical="center"/>
    </xf>
    <xf numFmtId="49" fontId="107" fillId="0" borderId="80" xfId="0" applyNumberFormat="1" applyFont="1" applyBorder="1" applyAlignment="1">
      <alignment horizontal="left" vertical="center"/>
    </xf>
    <xf numFmtId="49" fontId="107" fillId="0" borderId="74" xfId="0" applyNumberFormat="1" applyFont="1" applyBorder="1" applyAlignment="1">
      <alignment horizontal="left" vertical="center"/>
    </xf>
    <xf numFmtId="49" fontId="107" fillId="0" borderId="75" xfId="0" applyNumberFormat="1" applyFont="1" applyBorder="1" applyAlignment="1">
      <alignment horizontal="left" vertical="center"/>
    </xf>
    <xf numFmtId="49" fontId="107" fillId="0" borderId="76" xfId="0" applyNumberFormat="1" applyFont="1" applyBorder="1" applyAlignment="1">
      <alignment horizontal="left" vertical="center"/>
    </xf>
    <xf numFmtId="0" fontId="108" fillId="0" borderId="77" xfId="0" applyFont="1" applyBorder="1" applyAlignment="1">
      <alignment horizontal="center" vertical="center"/>
    </xf>
    <xf numFmtId="215" fontId="105" fillId="68" borderId="77" xfId="0" applyNumberFormat="1" applyFont="1" applyFill="1" applyBorder="1" applyAlignment="1">
      <alignment horizontal="center" vertical="center" wrapText="1"/>
    </xf>
    <xf numFmtId="49" fontId="107" fillId="0" borderId="81" xfId="0" applyNumberFormat="1" applyFont="1" applyBorder="1" applyAlignment="1">
      <alignment vertical="center"/>
    </xf>
    <xf numFmtId="49" fontId="107" fillId="0" borderId="77" xfId="0" applyNumberFormat="1" applyFont="1" applyBorder="1" applyAlignment="1">
      <alignment vertical="center"/>
    </xf>
    <xf numFmtId="0" fontId="107" fillId="0" borderId="77" xfId="0" applyFont="1" applyBorder="1" applyAlignment="1">
      <alignment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6" fillId="4" borderId="6" xfId="0" applyFont="1" applyFill="1" applyBorder="1" applyAlignment="1">
      <alignment vertical="center" wrapText="1"/>
    </xf>
    <xf numFmtId="0" fontId="38" fillId="9" borderId="66" xfId="0" applyFont="1" applyFill="1" applyBorder="1" applyAlignment="1">
      <alignment horizontal="center" vertical="center"/>
    </xf>
    <xf numFmtId="165" fontId="97" fillId="2" borderId="66" xfId="0" applyNumberFormat="1" applyFont="1" applyFill="1" applyBorder="1" applyAlignment="1">
      <alignment horizontal="center" vertical="center" wrapText="1"/>
    </xf>
    <xf numFmtId="0" fontId="97" fillId="2" borderId="66" xfId="0" applyFont="1" applyFill="1" applyBorder="1" applyAlignment="1">
      <alignment horizontal="center" vertical="center" wrapText="1"/>
    </xf>
    <xf numFmtId="0" fontId="107" fillId="0" borderId="77" xfId="0" applyFont="1" applyBorder="1" applyAlignment="1">
      <alignment horizontal="left" vertical="center" wrapText="1"/>
    </xf>
    <xf numFmtId="49" fontId="107" fillId="0" borderId="77" xfId="0" applyNumberFormat="1" applyFont="1" applyBorder="1" applyAlignment="1">
      <alignment horizontal="left" vertical="center"/>
    </xf>
    <xf numFmtId="49" fontId="107" fillId="0" borderId="81" xfId="0" applyNumberFormat="1" applyFont="1" applyBorder="1" applyAlignment="1">
      <alignment horizontal="left" vertical="center"/>
    </xf>
    <xf numFmtId="0" fontId="55" fillId="0" borderId="66" xfId="0" applyFont="1" applyBorder="1"/>
    <xf numFmtId="164" fontId="97" fillId="2" borderId="66" xfId="0" applyNumberFormat="1" applyFont="1" applyFill="1" applyBorder="1" applyAlignment="1">
      <alignment horizontal="center" vertical="center" textRotation="180" wrapText="1"/>
    </xf>
    <xf numFmtId="2" fontId="97" fillId="2" borderId="66" xfId="0" applyNumberFormat="1" applyFont="1" applyFill="1" applyBorder="1" applyAlignment="1">
      <alignment horizontal="center" vertical="center" textRotation="180" wrapText="1"/>
    </xf>
    <xf numFmtId="0" fontId="13" fillId="14" borderId="91" xfId="0" applyFont="1" applyFill="1" applyBorder="1" applyAlignment="1">
      <alignment horizontal="center" vertical="center"/>
    </xf>
    <xf numFmtId="0" fontId="3" fillId="0" borderId="54" xfId="0" applyFont="1" applyBorder="1"/>
    <xf numFmtId="0" fontId="10" fillId="0" borderId="86" xfId="0" applyFont="1" applyBorder="1"/>
    <xf numFmtId="0" fontId="0" fillId="0" borderId="52" xfId="0" applyFont="1" applyBorder="1" applyAlignment="1"/>
    <xf numFmtId="0" fontId="18" fillId="0" borderId="86" xfId="0" applyFont="1" applyBorder="1" applyAlignment="1">
      <alignment horizontal="right"/>
    </xf>
    <xf numFmtId="0" fontId="16" fillId="0" borderId="86" xfId="0" applyFont="1" applyBorder="1"/>
    <xf numFmtId="2" fontId="15" fillId="14" borderId="91" xfId="0" applyNumberFormat="1" applyFont="1" applyFill="1" applyBorder="1" applyAlignment="1">
      <alignment horizontal="center"/>
    </xf>
    <xf numFmtId="0" fontId="3" fillId="0" borderId="18" xfId="0" applyFont="1" applyBorder="1"/>
    <xf numFmtId="0" fontId="13" fillId="14" borderId="91" xfId="0" applyFont="1" applyFill="1" applyBorder="1" applyAlignment="1">
      <alignment horizontal="center"/>
    </xf>
    <xf numFmtId="0" fontId="13" fillId="15" borderId="91" xfId="0" applyFont="1" applyFill="1" applyBorder="1" applyAlignment="1">
      <alignment horizontal="right"/>
    </xf>
    <xf numFmtId="0" fontId="16" fillId="11" borderId="86" xfId="0" applyFont="1" applyFill="1" applyBorder="1"/>
    <xf numFmtId="0" fontId="3" fillId="0" borderId="52" xfId="0" applyFont="1" applyBorder="1"/>
    <xf numFmtId="0" fontId="21" fillId="11" borderId="86" xfId="0" applyFont="1" applyFill="1" applyBorder="1" applyAlignment="1">
      <alignment horizontal="right"/>
    </xf>
    <xf numFmtId="0" fontId="3" fillId="0" borderId="56" xfId="0" applyFont="1" applyBorder="1"/>
    <xf numFmtId="2" fontId="15" fillId="14" borderId="100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88" xfId="0" applyFont="1" applyBorder="1"/>
    <xf numFmtId="0" fontId="3" fillId="0" borderId="21" xfId="0" applyFont="1" applyBorder="1"/>
    <xf numFmtId="2" fontId="15" fillId="14" borderId="19" xfId="0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0" fontId="15" fillId="15" borderId="91" xfId="0" applyFont="1" applyFill="1" applyBorder="1" applyAlignment="1">
      <alignment horizontal="right"/>
    </xf>
    <xf numFmtId="175" fontId="15" fillId="15" borderId="91" xfId="0" applyNumberFormat="1" applyFont="1" applyFill="1" applyBorder="1" applyAlignment="1">
      <alignment horizontal="center"/>
    </xf>
    <xf numFmtId="0" fontId="10" fillId="0" borderId="91" xfId="0" applyFont="1" applyBorder="1"/>
    <xf numFmtId="2" fontId="15" fillId="15" borderId="91" xfId="0" applyNumberFormat="1" applyFont="1" applyFill="1" applyBorder="1" applyAlignment="1">
      <alignment horizontal="center"/>
    </xf>
    <xf numFmtId="0" fontId="15" fillId="11" borderId="53" xfId="0" applyFont="1" applyFill="1" applyBorder="1" applyAlignment="1">
      <alignment horizontal="center"/>
    </xf>
    <xf numFmtId="0" fontId="21" fillId="11" borderId="53" xfId="0" applyFont="1" applyFill="1" applyBorder="1" applyAlignment="1">
      <alignment horizontal="right"/>
    </xf>
    <xf numFmtId="170" fontId="21" fillId="11" borderId="53" xfId="0" applyNumberFormat="1" applyFont="1" applyFill="1" applyBorder="1" applyAlignment="1">
      <alignment horizontal="right"/>
    </xf>
    <xf numFmtId="0" fontId="13" fillId="14" borderId="88" xfId="0" applyFont="1" applyFill="1" applyBorder="1" applyAlignment="1">
      <alignment horizontal="center"/>
    </xf>
    <xf numFmtId="178" fontId="21" fillId="11" borderId="53" xfId="0" applyNumberFormat="1" applyFont="1" applyFill="1" applyBorder="1" applyAlignment="1">
      <alignment horizontal="right"/>
    </xf>
    <xf numFmtId="0" fontId="13" fillId="15" borderId="91" xfId="0" applyFont="1" applyFill="1" applyBorder="1" applyAlignment="1">
      <alignment horizontal="right" vertical="center"/>
    </xf>
    <xf numFmtId="4" fontId="13" fillId="14" borderId="91" xfId="0" applyNumberFormat="1" applyFont="1" applyFill="1" applyBorder="1" applyAlignment="1">
      <alignment horizontal="center"/>
    </xf>
    <xf numFmtId="0" fontId="13" fillId="11" borderId="88" xfId="0" applyFont="1" applyFill="1" applyBorder="1" applyAlignment="1">
      <alignment horizontal="right" vertical="center"/>
    </xf>
    <xf numFmtId="0" fontId="10" fillId="11" borderId="88" xfId="0" applyFont="1" applyFill="1" applyBorder="1"/>
    <xf numFmtId="0" fontId="12" fillId="6" borderId="97" xfId="0" applyFont="1" applyFill="1" applyBorder="1" applyAlignment="1">
      <alignment horizontal="right"/>
    </xf>
    <xf numFmtId="0" fontId="3" fillId="0" borderId="102" xfId="0" applyFont="1" applyBorder="1"/>
    <xf numFmtId="0" fontId="3" fillId="0" borderId="98" xfId="0" applyFont="1" applyBorder="1"/>
    <xf numFmtId="0" fontId="12" fillId="6" borderId="97" xfId="0" applyFont="1" applyFill="1" applyBorder="1" applyAlignment="1">
      <alignment horizontal="right" vertical="center"/>
    </xf>
    <xf numFmtId="0" fontId="109" fillId="9" borderId="87" xfId="0" applyFont="1" applyFill="1" applyBorder="1" applyAlignment="1">
      <alignment horizontal="center" vertical="center"/>
    </xf>
    <xf numFmtId="0" fontId="109" fillId="9" borderId="75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left" vertical="center"/>
    </xf>
    <xf numFmtId="0" fontId="3" fillId="0" borderId="15" xfId="0" applyFont="1" applyBorder="1"/>
    <xf numFmtId="0" fontId="14" fillId="6" borderId="83" xfId="0" applyFont="1" applyFill="1" applyBorder="1" applyAlignment="1">
      <alignment horizont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9" xfId="0" applyFont="1" applyBorder="1"/>
    <xf numFmtId="0" fontId="0" fillId="0" borderId="90" xfId="0" applyFont="1" applyBorder="1" applyAlignment="1"/>
    <xf numFmtId="2" fontId="15" fillId="14" borderId="92" xfId="0" applyNumberFormat="1" applyFont="1" applyFill="1" applyBorder="1" applyAlignment="1">
      <alignment horizontal="center" vertical="center"/>
    </xf>
    <xf numFmtId="2" fontId="13" fillId="15" borderId="91" xfId="0" applyNumberFormat="1" applyFont="1" applyFill="1" applyBorder="1" applyAlignment="1">
      <alignment horizontal="center"/>
    </xf>
    <xf numFmtId="0" fontId="10" fillId="11" borderId="100" xfId="0" applyFont="1" applyFill="1" applyBorder="1"/>
    <xf numFmtId="0" fontId="12" fillId="6" borderId="13" xfId="0" applyFont="1" applyFill="1" applyBorder="1"/>
    <xf numFmtId="0" fontId="12" fillId="16" borderId="23" xfId="0" applyFont="1" applyFill="1" applyBorder="1"/>
    <xf numFmtId="0" fontId="3" fillId="0" borderId="24" xfId="0" applyFont="1" applyBorder="1"/>
    <xf numFmtId="0" fontId="3" fillId="0" borderId="25" xfId="0" applyFont="1" applyBorder="1"/>
    <xf numFmtId="0" fontId="12" fillId="16" borderId="13" xfId="0" applyFont="1" applyFill="1" applyBorder="1" applyAlignment="1">
      <alignment horizontal="left" vertical="center"/>
    </xf>
    <xf numFmtId="0" fontId="11" fillId="16" borderId="31" xfId="0" applyFont="1" applyFill="1" applyBorder="1"/>
    <xf numFmtId="0" fontId="3" fillId="0" borderId="32" xfId="0" applyFont="1" applyBorder="1"/>
    <xf numFmtId="0" fontId="3" fillId="0" borderId="33" xfId="0" applyFont="1" applyBorder="1"/>
    <xf numFmtId="0" fontId="11" fillId="17" borderId="13" xfId="0" applyFont="1" applyFill="1" applyBorder="1" applyAlignment="1"/>
    <xf numFmtId="0" fontId="3" fillId="0" borderId="15" xfId="0" applyFont="1" applyBorder="1" applyAlignment="1"/>
    <xf numFmtId="170" fontId="12" fillId="17" borderId="23" xfId="0" applyNumberFormat="1" applyFont="1" applyFill="1" applyBorder="1"/>
    <xf numFmtId="0" fontId="9" fillId="6" borderId="23" xfId="0" applyFont="1" applyFill="1" applyBorder="1" applyAlignment="1">
      <alignment horizontal="center"/>
    </xf>
    <xf numFmtId="0" fontId="10" fillId="16" borderId="31" xfId="0" applyFont="1" applyFill="1" applyBorder="1"/>
    <xf numFmtId="0" fontId="12" fillId="16" borderId="13" xfId="0" applyFont="1" applyFill="1" applyBorder="1" applyAlignment="1">
      <alignment horizontal="left"/>
    </xf>
    <xf numFmtId="0" fontId="3" fillId="0" borderId="34" xfId="0" applyFont="1" applyBorder="1"/>
    <xf numFmtId="0" fontId="11" fillId="17" borderId="49" xfId="0" applyFont="1" applyFill="1" applyBorder="1" applyAlignment="1"/>
    <xf numFmtId="0" fontId="3" fillId="0" borderId="69" xfId="0" applyFont="1" applyBorder="1" applyAlignment="1"/>
    <xf numFmtId="0" fontId="12" fillId="16" borderId="13" xfId="0" applyFont="1" applyFill="1" applyBorder="1"/>
    <xf numFmtId="0" fontId="12" fillId="16" borderId="35" xfId="0" applyFont="1" applyFill="1" applyBorder="1" applyAlignment="1">
      <alignment horizontal="left"/>
    </xf>
    <xf numFmtId="0" fontId="3" fillId="0" borderId="36" xfId="0" applyFont="1" applyBorder="1"/>
    <xf numFmtId="0" fontId="11" fillId="17" borderId="24" xfId="0" applyFont="1" applyFill="1" applyBorder="1" applyAlignment="1"/>
    <xf numFmtId="0" fontId="3" fillId="0" borderId="25" xfId="0" applyFont="1" applyBorder="1" applyAlignment="1"/>
    <xf numFmtId="170" fontId="12" fillId="16" borderId="23" xfId="0" applyNumberFormat="1" applyFont="1" applyFill="1" applyBorder="1"/>
    <xf numFmtId="0" fontId="9" fillId="17" borderId="23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left" vertical="center"/>
    </xf>
    <xf numFmtId="0" fontId="9" fillId="16" borderId="23" xfId="0" applyFont="1" applyFill="1" applyBorder="1" applyAlignment="1">
      <alignment horizontal="center"/>
    </xf>
    <xf numFmtId="0" fontId="11" fillId="17" borderId="13" xfId="0" applyFont="1" applyFill="1" applyBorder="1"/>
    <xf numFmtId="0" fontId="11" fillId="16" borderId="35" xfId="0" applyFont="1" applyFill="1" applyBorder="1" applyAlignment="1">
      <alignment horizontal="right"/>
    </xf>
    <xf numFmtId="0" fontId="3" fillId="0" borderId="39" xfId="0" applyFont="1" applyBorder="1"/>
    <xf numFmtId="0" fontId="12" fillId="16" borderId="23" xfId="0" applyFont="1" applyFill="1" applyBorder="1" applyAlignment="1">
      <alignment horizontal="center"/>
    </xf>
    <xf numFmtId="0" fontId="11" fillId="16" borderId="13" xfId="0" applyFont="1" applyFill="1" applyBorder="1" applyAlignment="1">
      <alignment horizontal="right"/>
    </xf>
    <xf numFmtId="0" fontId="9" fillId="11" borderId="13" xfId="0" applyFont="1" applyFill="1" applyBorder="1"/>
    <xf numFmtId="0" fontId="3" fillId="0" borderId="14" xfId="0" applyFont="1" applyBorder="1"/>
    <xf numFmtId="0" fontId="9" fillId="16" borderId="26" xfId="0" applyFont="1" applyFill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79" fillId="16" borderId="23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right"/>
    </xf>
    <xf numFmtId="0" fontId="24" fillId="17" borderId="13" xfId="0" applyFont="1" applyFill="1" applyBorder="1" applyAlignment="1">
      <alignment horizontal="right"/>
    </xf>
    <xf numFmtId="0" fontId="12" fillId="16" borderId="46" xfId="0" applyFont="1" applyFill="1" applyBorder="1" applyAlignment="1">
      <alignment horizontal="center" vertical="top" wrapText="1"/>
    </xf>
    <xf numFmtId="0" fontId="3" fillId="0" borderId="47" xfId="0" applyFont="1" applyBorder="1"/>
    <xf numFmtId="0" fontId="25" fillId="16" borderId="48" xfId="0" applyFont="1" applyFill="1" applyBorder="1" applyAlignment="1">
      <alignment horizontal="left" vertical="center" wrapText="1"/>
    </xf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24" fillId="17" borderId="35" xfId="0" applyFont="1" applyFill="1" applyBorder="1" applyAlignment="1">
      <alignment horizontal="right"/>
    </xf>
    <xf numFmtId="0" fontId="109" fillId="9" borderId="71" xfId="0" applyFont="1" applyFill="1" applyBorder="1" applyAlignment="1">
      <alignment horizontal="center" vertical="center"/>
    </xf>
    <xf numFmtId="0" fontId="109" fillId="9" borderId="82" xfId="0" applyFont="1" applyFill="1" applyBorder="1" applyAlignment="1">
      <alignment horizontal="center" vertical="center"/>
    </xf>
    <xf numFmtId="0" fontId="109" fillId="9" borderId="70" xfId="0" applyFont="1" applyFill="1" applyBorder="1" applyAlignment="1">
      <alignment horizontal="center" vertical="center"/>
    </xf>
    <xf numFmtId="0" fontId="108" fillId="0" borderId="74" xfId="0" applyFont="1" applyBorder="1" applyAlignment="1">
      <alignment horizontal="center" vertical="center" wrapText="1"/>
    </xf>
    <xf numFmtId="0" fontId="108" fillId="0" borderId="76" xfId="0" applyFont="1" applyBorder="1" applyAlignment="1">
      <alignment horizontal="center" vertical="center" wrapText="1"/>
    </xf>
    <xf numFmtId="0" fontId="18" fillId="12" borderId="13" xfId="0" applyFont="1" applyFill="1" applyBorder="1" applyAlignment="1">
      <alignment vertical="center"/>
    </xf>
    <xf numFmtId="0" fontId="13" fillId="19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3" fillId="73" borderId="13" xfId="0" applyFont="1" applyFill="1" applyBorder="1" applyAlignment="1">
      <alignment vertical="center"/>
    </xf>
    <xf numFmtId="0" fontId="3" fillId="69" borderId="14" xfId="0" applyFont="1" applyFill="1" applyBorder="1"/>
    <xf numFmtId="0" fontId="3" fillId="69" borderId="15" xfId="0" applyFont="1" applyFill="1" applyBorder="1"/>
    <xf numFmtId="0" fontId="108" fillId="0" borderId="77" xfId="0" applyFont="1" applyBorder="1" applyAlignment="1">
      <alignment horizontal="center" vertical="center" wrapText="1"/>
    </xf>
    <xf numFmtId="0" fontId="109" fillId="9" borderId="73" xfId="0" applyFont="1" applyFill="1" applyBorder="1" applyAlignment="1">
      <alignment horizontal="center" vertical="center"/>
    </xf>
    <xf numFmtId="0" fontId="109" fillId="9" borderId="83" xfId="0" applyFont="1" applyFill="1" applyBorder="1" applyAlignment="1">
      <alignment horizontal="center" vertical="center"/>
    </xf>
    <xf numFmtId="0" fontId="109" fillId="9" borderId="84" xfId="0" applyFont="1" applyFill="1" applyBorder="1" applyAlignment="1">
      <alignment horizontal="center" vertical="center"/>
    </xf>
    <xf numFmtId="0" fontId="109" fillId="9" borderId="85" xfId="0" applyFont="1" applyFill="1" applyBorder="1" applyAlignment="1">
      <alignment horizontal="center" vertical="center"/>
    </xf>
    <xf numFmtId="0" fontId="27" fillId="0" borderId="52" xfId="0" applyFont="1" applyBorder="1"/>
    <xf numFmtId="187" fontId="29" fillId="0" borderId="52" xfId="0" applyNumberFormat="1" applyFont="1" applyBorder="1"/>
    <xf numFmtId="0" fontId="107" fillId="11" borderId="52" xfId="0" applyFont="1" applyFill="1" applyBorder="1"/>
    <xf numFmtId="0" fontId="3" fillId="0" borderId="90" xfId="0" applyFont="1" applyBorder="1"/>
    <xf numFmtId="0" fontId="28" fillId="0" borderId="106" xfId="0" applyFont="1" applyBorder="1" applyAlignment="1">
      <alignment horizontal="center"/>
    </xf>
    <xf numFmtId="0" fontId="0" fillId="0" borderId="106" xfId="0" applyFont="1" applyBorder="1" applyAlignment="1"/>
    <xf numFmtId="0" fontId="14" fillId="13" borderId="83" xfId="0" applyFont="1" applyFill="1" applyBorder="1" applyAlignment="1">
      <alignment horizontal="center" vertical="center"/>
    </xf>
    <xf numFmtId="0" fontId="3" fillId="0" borderId="107" xfId="0" applyFont="1" applyBorder="1"/>
    <xf numFmtId="0" fontId="3" fillId="0" borderId="106" xfId="0" applyFont="1" applyBorder="1"/>
    <xf numFmtId="0" fontId="12" fillId="13" borderId="84" xfId="0" applyFont="1" applyFill="1" applyBorder="1"/>
    <xf numFmtId="0" fontId="0" fillId="0" borderId="108" xfId="0" applyFont="1" applyBorder="1" applyAlignment="1"/>
    <xf numFmtId="0" fontId="15" fillId="0" borderId="88" xfId="0" applyFont="1" applyBorder="1"/>
    <xf numFmtId="0" fontId="3" fillId="0" borderId="16" xfId="0" applyFont="1" applyBorder="1"/>
    <xf numFmtId="0" fontId="15" fillId="0" borderId="100" xfId="0" applyFont="1" applyBorder="1"/>
    <xf numFmtId="0" fontId="3" fillId="0" borderId="55" xfId="0" applyFont="1" applyBorder="1"/>
    <xf numFmtId="0" fontId="15" fillId="0" borderId="107" xfId="0" applyFont="1" applyBorder="1"/>
    <xf numFmtId="0" fontId="3" fillId="0" borderId="111" xfId="0" applyFont="1" applyBorder="1"/>
    <xf numFmtId="0" fontId="12" fillId="21" borderId="83" xfId="0" applyFont="1" applyFill="1" applyBorder="1"/>
    <xf numFmtId="0" fontId="15" fillId="0" borderId="83" xfId="0" applyFont="1" applyBorder="1"/>
    <xf numFmtId="0" fontId="3" fillId="0" borderId="110" xfId="0" applyFont="1" applyBorder="1"/>
    <xf numFmtId="0" fontId="15" fillId="0" borderId="86" xfId="0" applyFont="1" applyBorder="1"/>
    <xf numFmtId="0" fontId="12" fillId="21" borderId="66" xfId="0" applyFont="1" applyFill="1" applyBorder="1"/>
    <xf numFmtId="4" fontId="12" fillId="21" borderId="66" xfId="0" applyNumberFormat="1" applyFont="1" applyFill="1" applyBorder="1" applyAlignment="1">
      <alignment horizontal="center"/>
    </xf>
    <xf numFmtId="4" fontId="15" fillId="11" borderId="13" xfId="0" applyNumberFormat="1" applyFont="1" applyFill="1" applyBorder="1" applyAlignment="1">
      <alignment horizontal="right"/>
    </xf>
    <xf numFmtId="0" fontId="12" fillId="21" borderId="116" xfId="0" applyFont="1" applyFill="1" applyBorder="1"/>
    <xf numFmtId="0" fontId="3" fillId="0" borderId="117" xfId="0" applyFont="1" applyBorder="1"/>
    <xf numFmtId="0" fontId="12" fillId="21" borderId="71" xfId="0" applyFont="1" applyFill="1" applyBorder="1"/>
    <xf numFmtId="0" fontId="3" fillId="0" borderId="118" xfId="0" applyFont="1" applyBorder="1"/>
    <xf numFmtId="0" fontId="26" fillId="0" borderId="97" xfId="0" applyFont="1" applyBorder="1" applyAlignment="1">
      <alignment horizontal="center"/>
    </xf>
    <xf numFmtId="4" fontId="15" fillId="0" borderId="123" xfId="0" applyNumberFormat="1" applyFont="1" applyBorder="1" applyAlignment="1">
      <alignment horizontal="center"/>
    </xf>
    <xf numFmtId="0" fontId="3" fillId="0" borderId="109" xfId="0" applyFont="1" applyBorder="1"/>
    <xf numFmtId="0" fontId="10" fillId="0" borderId="0" xfId="0" applyFont="1" applyAlignment="1">
      <alignment vertical="center" wrapText="1"/>
    </xf>
    <xf numFmtId="0" fontId="0" fillId="0" borderId="0" xfId="0" applyFont="1" applyAlignment="1"/>
    <xf numFmtId="0" fontId="32" fillId="11" borderId="13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58" fillId="0" borderId="66" xfId="1" applyFont="1" applyBorder="1" applyAlignment="1">
      <alignment horizontal="center" vertical="center"/>
    </xf>
    <xf numFmtId="0" fontId="109" fillId="9" borderId="105" xfId="0" applyFont="1" applyFill="1" applyBorder="1" applyAlignment="1">
      <alignment horizontal="center" vertical="center"/>
    </xf>
    <xf numFmtId="0" fontId="109" fillId="9" borderId="104" xfId="0" applyFont="1" applyFill="1" applyBorder="1" applyAlignment="1">
      <alignment horizontal="center" vertical="center"/>
    </xf>
  </cellXfs>
  <cellStyles count="558">
    <cellStyle name="0,0_x000d_&#10;NA_x000d_&#10;" xfId="8"/>
    <cellStyle name="0,0_x000d_&#10;NA_x000d_&#10; 2" xfId="9"/>
    <cellStyle name="0,0_x000d_&#10;NA_x000d_&#10; 3" xfId="10"/>
    <cellStyle name="0,0_x000d_&#10;NA_x000d_&#10; 4" xfId="317"/>
    <cellStyle name="0,0_x000d_&#10;NA_x000d_&#10; 5" xfId="318"/>
    <cellStyle name="20% - Ênfase1 2" xfId="11"/>
    <cellStyle name="20% - Ênfase1 2 2" xfId="319"/>
    <cellStyle name="20% - Ênfase1 2 3" xfId="320"/>
    <cellStyle name="20% - Ênfase1 2 4" xfId="321"/>
    <cellStyle name="20% - Ênfase2 2" xfId="12"/>
    <cellStyle name="20% - Ênfase2 2 2" xfId="322"/>
    <cellStyle name="20% - Ênfase2 2 3" xfId="323"/>
    <cellStyle name="20% - Ênfase2 2 4" xfId="324"/>
    <cellStyle name="20% - Ênfase3 2" xfId="13"/>
    <cellStyle name="20% - Ênfase3 2 2" xfId="325"/>
    <cellStyle name="20% - Ênfase3 2 3" xfId="326"/>
    <cellStyle name="20% - Ênfase3 2 4" xfId="327"/>
    <cellStyle name="20% - Ênfase4 2" xfId="14"/>
    <cellStyle name="20% - Ênfase4 2 2" xfId="328"/>
    <cellStyle name="20% - Ênfase4 2 3" xfId="329"/>
    <cellStyle name="20% - Ênfase4 2 4" xfId="330"/>
    <cellStyle name="20% - Ênfase5 2" xfId="15"/>
    <cellStyle name="20% - Ênfase5 2 2" xfId="331"/>
    <cellStyle name="20% - Ênfase5 2 3" xfId="332"/>
    <cellStyle name="20% - Ênfase5 2 4" xfId="333"/>
    <cellStyle name="20% - Ênfase6 2" xfId="16"/>
    <cellStyle name="20% - Ênfase6 2 2" xfId="334"/>
    <cellStyle name="20% - Ênfase6 2 3" xfId="335"/>
    <cellStyle name="20% - Ênfase6 2 4" xfId="336"/>
    <cellStyle name="40% - Ênfase1 2" xfId="17"/>
    <cellStyle name="40% - Ênfase1 2 2" xfId="337"/>
    <cellStyle name="40% - Ênfase1 2 3" xfId="338"/>
    <cellStyle name="40% - Ênfase1 2 4" xfId="339"/>
    <cellStyle name="40% - Ênfase2 2" xfId="18"/>
    <cellStyle name="40% - Ênfase2 2 2" xfId="340"/>
    <cellStyle name="40% - Ênfase2 2 3" xfId="341"/>
    <cellStyle name="40% - Ênfase2 2 4" xfId="342"/>
    <cellStyle name="40% - Ênfase3 2" xfId="19"/>
    <cellStyle name="40% - Ênfase3 2 2" xfId="343"/>
    <cellStyle name="40% - Ênfase3 2 3" xfId="344"/>
    <cellStyle name="40% - Ênfase3 2 4" xfId="345"/>
    <cellStyle name="40% - Ênfase4 2" xfId="20"/>
    <cellStyle name="40% - Ênfase4 2 2" xfId="346"/>
    <cellStyle name="40% - Ênfase4 2 3" xfId="347"/>
    <cellStyle name="40% - Ênfase4 2 4" xfId="348"/>
    <cellStyle name="40% - Ênfase5 2" xfId="21"/>
    <cellStyle name="40% - Ênfase5 2 2" xfId="349"/>
    <cellStyle name="40% - Ênfase5 2 3" xfId="350"/>
    <cellStyle name="40% - Ênfase5 2 4" xfId="351"/>
    <cellStyle name="40% - Ênfase6 2" xfId="22"/>
    <cellStyle name="40% - Ênfase6 2 2" xfId="352"/>
    <cellStyle name="40% - Ênfase6 2 3" xfId="353"/>
    <cellStyle name="40% - Ênfase6 2 4" xfId="354"/>
    <cellStyle name="60% - Ênfase1 2" xfId="23"/>
    <cellStyle name="60% - Ênfase2 2" xfId="24"/>
    <cellStyle name="60% - Ênfase3 2" xfId="25"/>
    <cellStyle name="60% - Ênfase4 2" xfId="26"/>
    <cellStyle name="60% - Ênfase5 2" xfId="27"/>
    <cellStyle name="60% - Ênfase6 2" xfId="28"/>
    <cellStyle name="Accent 1 1" xfId="29"/>
    <cellStyle name="Accent 2 1" xfId="30"/>
    <cellStyle name="Accent 3 1" xfId="31"/>
    <cellStyle name="Accent 4" xfId="32"/>
    <cellStyle name="Bad 1" xfId="33"/>
    <cellStyle name="Bom 2" xfId="34"/>
    <cellStyle name="Cálculo 2" xfId="35"/>
    <cellStyle name="Célula de Verificação 2" xfId="36"/>
    <cellStyle name="Célula Vinculada 2" xfId="37"/>
    <cellStyle name="Ênfase1 2" xfId="38"/>
    <cellStyle name="Ênfase2 2" xfId="39"/>
    <cellStyle name="Ênfase3 2" xfId="40"/>
    <cellStyle name="Ênfase4 2" xfId="41"/>
    <cellStyle name="Ênfase5 2" xfId="42"/>
    <cellStyle name="Ênfase6 2" xfId="43"/>
    <cellStyle name="Entrada 2" xfId="44"/>
    <cellStyle name="Error 1" xfId="45"/>
    <cellStyle name="Euro" xfId="46"/>
    <cellStyle name="Footnote 1" xfId="47"/>
    <cellStyle name="Good 1" xfId="48"/>
    <cellStyle name="Heading 1 1" xfId="49"/>
    <cellStyle name="Heading 2 1" xfId="50"/>
    <cellStyle name="Heading 3" xfId="51"/>
    <cellStyle name="Hiperlink 2" xfId="355"/>
    <cellStyle name="Hyperlink" xfId="316" builtinId="8"/>
    <cellStyle name="Hyperlink 1" xfId="52"/>
    <cellStyle name="Incorreto 2" xfId="53"/>
    <cellStyle name="Moeda 10" xfId="54"/>
    <cellStyle name="Moeda 10 2" xfId="55"/>
    <cellStyle name="Moeda 10 2 2" xfId="56"/>
    <cellStyle name="Moeda 10 2 3" xfId="57"/>
    <cellStyle name="Moeda 10 3" xfId="58"/>
    <cellStyle name="Moeda 10 4" xfId="59"/>
    <cellStyle name="Moeda 11" xfId="60"/>
    <cellStyle name="Moeda 11 2" xfId="61"/>
    <cellStyle name="Moeda 11 3" xfId="62"/>
    <cellStyle name="Moeda 12" xfId="63"/>
    <cellStyle name="Moeda 12 2" xfId="64"/>
    <cellStyle name="Moeda 12 2 2" xfId="65"/>
    <cellStyle name="Moeda 12 3" xfId="66"/>
    <cellStyle name="Moeda 13" xfId="67"/>
    <cellStyle name="Moeda 13 2" xfId="68"/>
    <cellStyle name="Moeda 13 3" xfId="69"/>
    <cellStyle name="Moeda 13 3 2" xfId="70"/>
    <cellStyle name="Moeda 14" xfId="71"/>
    <cellStyle name="Moeda 14 2" xfId="72"/>
    <cellStyle name="Moeda 14 3" xfId="73"/>
    <cellStyle name="Moeda 14 4" xfId="74"/>
    <cellStyle name="Moeda 15" xfId="75"/>
    <cellStyle name="Moeda 15 2" xfId="76"/>
    <cellStyle name="Moeda 15 3" xfId="77"/>
    <cellStyle name="Moeda 15 3 2" xfId="78"/>
    <cellStyle name="Moeda 16" xfId="79"/>
    <cellStyle name="Moeda 16 2" xfId="80"/>
    <cellStyle name="Moeda 16 2 2" xfId="81"/>
    <cellStyle name="Moeda 16 2 3" xfId="82"/>
    <cellStyle name="Moeda 16 3" xfId="83"/>
    <cellStyle name="Moeda 16 4" xfId="84"/>
    <cellStyle name="Moeda 17" xfId="85"/>
    <cellStyle name="Moeda 17 2" xfId="86"/>
    <cellStyle name="Moeda 17 3" xfId="87"/>
    <cellStyle name="Moeda 18" xfId="88"/>
    <cellStyle name="Moeda 18 2" xfId="89"/>
    <cellStyle name="Moeda 18 3" xfId="90"/>
    <cellStyle name="Moeda 19" xfId="91"/>
    <cellStyle name="Moeda 19 2" xfId="92"/>
    <cellStyle name="Moeda 19 2 2" xfId="93"/>
    <cellStyle name="Moeda 19 2 3" xfId="94"/>
    <cellStyle name="Moeda 19 3" xfId="95"/>
    <cellStyle name="Moeda 19 4" xfId="96"/>
    <cellStyle name="Moeda 19 5" xfId="356"/>
    <cellStyle name="Moeda 2" xfId="97"/>
    <cellStyle name="Moeda 2 2" xfId="98"/>
    <cellStyle name="Moeda 2 2 2" xfId="99"/>
    <cellStyle name="Moeda 2 2 3" xfId="100"/>
    <cellStyle name="Moeda 2 3" xfId="101"/>
    <cellStyle name="Moeda 2 3 2" xfId="102"/>
    <cellStyle name="Moeda 2 3 3" xfId="7"/>
    <cellStyle name="Moeda 2 3 4" xfId="103"/>
    <cellStyle name="Moeda 2 4" xfId="104"/>
    <cellStyle name="Moeda 2 4 2" xfId="105"/>
    <cellStyle name="Moeda 2 9 2" xfId="106"/>
    <cellStyle name="Moeda 20" xfId="107"/>
    <cellStyle name="Moeda 20 2" xfId="108"/>
    <cellStyle name="Moeda 20 3" xfId="109"/>
    <cellStyle name="Moeda 20 4" xfId="357"/>
    <cellStyle name="Moeda 20 5" xfId="358"/>
    <cellStyle name="Moeda 21" xfId="110"/>
    <cellStyle name="Moeda 21 2" xfId="111"/>
    <cellStyle name="Moeda 21 3" xfId="112"/>
    <cellStyle name="Moeda 21 4" xfId="113"/>
    <cellStyle name="Moeda 21 4 2" xfId="114"/>
    <cellStyle name="Moeda 21 5" xfId="359"/>
    <cellStyle name="Moeda 22" xfId="115"/>
    <cellStyle name="Moeda 22 2" xfId="116"/>
    <cellStyle name="Moeda 22 2 2" xfId="117"/>
    <cellStyle name="Moeda 22 2 3" xfId="118"/>
    <cellStyle name="Moeda 22 3" xfId="119"/>
    <cellStyle name="Moeda 22 4" xfId="120"/>
    <cellStyle name="Moeda 23" xfId="121"/>
    <cellStyle name="Moeda 23 2" xfId="122"/>
    <cellStyle name="Moeda 23 3" xfId="123"/>
    <cellStyle name="Moeda 24" xfId="124"/>
    <cellStyle name="Moeda 24 2" xfId="125"/>
    <cellStyle name="Moeda 24 3" xfId="126"/>
    <cellStyle name="Moeda 25" xfId="127"/>
    <cellStyle name="Moeda 25 2" xfId="128"/>
    <cellStyle name="Moeda 25 3" xfId="129"/>
    <cellStyle name="Moeda 26" xfId="130"/>
    <cellStyle name="Moeda 26 2" xfId="131"/>
    <cellStyle name="Moeda 26 3" xfId="132"/>
    <cellStyle name="Moeda 27" xfId="133"/>
    <cellStyle name="Moeda 27 2" xfId="134"/>
    <cellStyle name="Moeda 27 3" xfId="135"/>
    <cellStyle name="Moeda 28" xfId="136"/>
    <cellStyle name="Moeda 28 2" xfId="137"/>
    <cellStyle name="Moeda 28 3" xfId="360"/>
    <cellStyle name="Moeda 28 4" xfId="361"/>
    <cellStyle name="Moeda 29" xfId="362"/>
    <cellStyle name="Moeda 3" xfId="138"/>
    <cellStyle name="Moeda 3 2" xfId="139"/>
    <cellStyle name="Moeda 3 2 2" xfId="140"/>
    <cellStyle name="Moeda 3 2 3" xfId="141"/>
    <cellStyle name="Moeda 3 3" xfId="142"/>
    <cellStyle name="Moeda 3 4" xfId="6"/>
    <cellStyle name="Moeda 3 5" xfId="143"/>
    <cellStyle name="Moeda 3 6" xfId="363"/>
    <cellStyle name="Moeda 3 7" xfId="364"/>
    <cellStyle name="Moeda 30" xfId="365"/>
    <cellStyle name="Moeda 31" xfId="366"/>
    <cellStyle name="Moeda 4" xfId="144"/>
    <cellStyle name="Moeda 4 2" xfId="145"/>
    <cellStyle name="Moeda 4 3" xfId="146"/>
    <cellStyle name="Moeda 4 4" xfId="147"/>
    <cellStyle name="Moeda 4 4 2" xfId="148"/>
    <cellStyle name="Moeda 4 5" xfId="367"/>
    <cellStyle name="Moeda 5" xfId="149"/>
    <cellStyle name="Moeda 5 2" xfId="150"/>
    <cellStyle name="Moeda 5 3" xfId="151"/>
    <cellStyle name="Moeda 5 4" xfId="152"/>
    <cellStyle name="Moeda 5 5" xfId="368"/>
    <cellStyle name="Moeda 6" xfId="153"/>
    <cellStyle name="Moeda 6 2" xfId="154"/>
    <cellStyle name="Moeda 6 3" xfId="155"/>
    <cellStyle name="Moeda 6 4" xfId="369"/>
    <cellStyle name="Moeda 6 5" xfId="156"/>
    <cellStyle name="Moeda 6 6" xfId="370"/>
    <cellStyle name="Moeda 6 7" xfId="371"/>
    <cellStyle name="Moeda 7" xfId="157"/>
    <cellStyle name="Moeda 7 2" xfId="158"/>
    <cellStyle name="Moeda 7 3" xfId="159"/>
    <cellStyle name="Moeda 7 4" xfId="160"/>
    <cellStyle name="Moeda 7 4 2" xfId="161"/>
    <cellStyle name="Moeda 7 5" xfId="372"/>
    <cellStyle name="Moeda 8" xfId="5"/>
    <cellStyle name="Moeda 8 2" xfId="162"/>
    <cellStyle name="Moeda 8 3" xfId="163"/>
    <cellStyle name="Moeda 9" xfId="164"/>
    <cellStyle name="Moeda 9 2" xfId="165"/>
    <cellStyle name="Moeda 9 2 2" xfId="166"/>
    <cellStyle name="Moeda 9 2 2 2" xfId="167"/>
    <cellStyle name="Moeda 9 2 3" xfId="168"/>
    <cellStyle name="Moeda 9 3" xfId="169"/>
    <cellStyle name="Moeda 9 8" xfId="170"/>
    <cellStyle name="Neutra 2" xfId="171"/>
    <cellStyle name="Neutral 1" xfId="172"/>
    <cellStyle name="Normal" xfId="0" builtinId="0"/>
    <cellStyle name="Normal 10" xfId="173"/>
    <cellStyle name="Normal 11" xfId="174"/>
    <cellStyle name="Normal 11 2" xfId="373"/>
    <cellStyle name="Normal 11 3" xfId="374"/>
    <cellStyle name="Normal 11 4" xfId="375"/>
    <cellStyle name="Normal 1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7 2" xfId="182"/>
    <cellStyle name="Normal 18" xfId="183"/>
    <cellStyle name="Normal 19" xfId="376"/>
    <cellStyle name="Normal 19 2" xfId="377"/>
    <cellStyle name="Normal 2" xfId="1"/>
    <cellStyle name="Normal 2 2" xfId="3"/>
    <cellStyle name="Normal 2 2 2" xfId="4"/>
    <cellStyle name="Normal 2 2 2 2 2 2" xfId="184"/>
    <cellStyle name="Normal 2 3" xfId="185"/>
    <cellStyle name="Normal 2 4" xfId="378"/>
    <cellStyle name="Normal 2 5" xfId="379"/>
    <cellStyle name="Normal 2 6" xfId="380"/>
    <cellStyle name="Normal 20" xfId="381"/>
    <cellStyle name="Normal 21" xfId="382"/>
    <cellStyle name="Normal 22" xfId="383"/>
    <cellStyle name="Normal 23" xfId="384"/>
    <cellStyle name="Normal 24" xfId="186"/>
    <cellStyle name="Normal 25" xfId="385"/>
    <cellStyle name="Normal 3" xfId="187"/>
    <cellStyle name="Normal 3 2" xfId="188"/>
    <cellStyle name="Normal 3 3" xfId="189"/>
    <cellStyle name="Normal 3 3 2" xfId="190"/>
    <cellStyle name="Normal 3 4" xfId="386"/>
    <cellStyle name="Normal 3_AERO.NATAL - PLANILHA GERAL - PROJETO BÁSICO V.19 - Juliana" xfId="191"/>
    <cellStyle name="Normal 4" xfId="192"/>
    <cellStyle name="Normal 4 2" xfId="193"/>
    <cellStyle name="Normal 4 2 2" xfId="194"/>
    <cellStyle name="Normal 4 3" xfId="195"/>
    <cellStyle name="Normal 4 4" xfId="387"/>
    <cellStyle name="Normal 4 5" xfId="388"/>
    <cellStyle name="Normal 5" xfId="196"/>
    <cellStyle name="Normal 6" xfId="197"/>
    <cellStyle name="Normal 7" xfId="198"/>
    <cellStyle name="Normal 7 2" xfId="199"/>
    <cellStyle name="Normal 7 3" xfId="389"/>
    <cellStyle name="Normal 7 4" xfId="390"/>
    <cellStyle name="Normal 7 5" xfId="391"/>
    <cellStyle name="Normal 8" xfId="200"/>
    <cellStyle name="Normal 8 2" xfId="201"/>
    <cellStyle name="Normal 8 3" xfId="202"/>
    <cellStyle name="Normal 9" xfId="203"/>
    <cellStyle name="Normal 9 2" xfId="204"/>
    <cellStyle name="Normal 9 2 2" xfId="205"/>
    <cellStyle name="Normal 9 3" xfId="392"/>
    <cellStyle name="Normal 9 4" xfId="393"/>
    <cellStyle name="Nota 10" xfId="206"/>
    <cellStyle name="Nota 10 2" xfId="394"/>
    <cellStyle name="Nota 10 3" xfId="395"/>
    <cellStyle name="Nota 10 4" xfId="396"/>
    <cellStyle name="Nota 11" xfId="207"/>
    <cellStyle name="Nota 11 2" xfId="397"/>
    <cellStyle name="Nota 11 3" xfId="398"/>
    <cellStyle name="Nota 11 4" xfId="399"/>
    <cellStyle name="Nota 12" xfId="208"/>
    <cellStyle name="Nota 12 2" xfId="400"/>
    <cellStyle name="Nota 12 3" xfId="401"/>
    <cellStyle name="Nota 12 4" xfId="402"/>
    <cellStyle name="Nota 13" xfId="209"/>
    <cellStyle name="Nota 13 2" xfId="403"/>
    <cellStyle name="Nota 13 3" xfId="404"/>
    <cellStyle name="Nota 13 4" xfId="405"/>
    <cellStyle name="Nota 14" xfId="210"/>
    <cellStyle name="Nota 14 2" xfId="406"/>
    <cellStyle name="Nota 14 3" xfId="407"/>
    <cellStyle name="Nota 14 4" xfId="408"/>
    <cellStyle name="Nota 15" xfId="211"/>
    <cellStyle name="Nota 15 2" xfId="409"/>
    <cellStyle name="Nota 15 3" xfId="410"/>
    <cellStyle name="Nota 15 4" xfId="411"/>
    <cellStyle name="Nota 16" xfId="212"/>
    <cellStyle name="Nota 16 2" xfId="412"/>
    <cellStyle name="Nota 16 3" xfId="413"/>
    <cellStyle name="Nota 16 4" xfId="414"/>
    <cellStyle name="Nota 17" xfId="213"/>
    <cellStyle name="Nota 17 2" xfId="415"/>
    <cellStyle name="Nota 17 3" xfId="416"/>
    <cellStyle name="Nota 17 4" xfId="417"/>
    <cellStyle name="Nota 18" xfId="214"/>
    <cellStyle name="Nota 18 2" xfId="418"/>
    <cellStyle name="Nota 18 3" xfId="419"/>
    <cellStyle name="Nota 18 4" xfId="420"/>
    <cellStyle name="Nota 19" xfId="215"/>
    <cellStyle name="Nota 19 2" xfId="421"/>
    <cellStyle name="Nota 19 3" xfId="422"/>
    <cellStyle name="Nota 19 4" xfId="423"/>
    <cellStyle name="Nota 2" xfId="216"/>
    <cellStyle name="Nota 2 2" xfId="424"/>
    <cellStyle name="Nota 2 3" xfId="425"/>
    <cellStyle name="Nota 2 4" xfId="426"/>
    <cellStyle name="Nota 20" xfId="217"/>
    <cellStyle name="Nota 20 2" xfId="427"/>
    <cellStyle name="Nota 20 3" xfId="428"/>
    <cellStyle name="Nota 20 4" xfId="429"/>
    <cellStyle name="Nota 21" xfId="218"/>
    <cellStyle name="Nota 21 2" xfId="430"/>
    <cellStyle name="Nota 21 3" xfId="431"/>
    <cellStyle name="Nota 21 4" xfId="432"/>
    <cellStyle name="Nota 22" xfId="219"/>
    <cellStyle name="Nota 22 2" xfId="433"/>
    <cellStyle name="Nota 22 3" xfId="434"/>
    <cellStyle name="Nota 22 4" xfId="435"/>
    <cellStyle name="Nota 23" xfId="220"/>
    <cellStyle name="Nota 23 2" xfId="436"/>
    <cellStyle name="Nota 23 3" xfId="437"/>
    <cellStyle name="Nota 23 4" xfId="438"/>
    <cellStyle name="Nota 24" xfId="221"/>
    <cellStyle name="Nota 24 2" xfId="439"/>
    <cellStyle name="Nota 24 3" xfId="440"/>
    <cellStyle name="Nota 24 4" xfId="441"/>
    <cellStyle name="Nota 25" xfId="222"/>
    <cellStyle name="Nota 25 2" xfId="442"/>
    <cellStyle name="Nota 25 3" xfId="443"/>
    <cellStyle name="Nota 25 4" xfId="444"/>
    <cellStyle name="Nota 26" xfId="223"/>
    <cellStyle name="Nota 26 2" xfId="445"/>
    <cellStyle name="Nota 26 3" xfId="446"/>
    <cellStyle name="Nota 26 4" xfId="447"/>
    <cellStyle name="Nota 27" xfId="224"/>
    <cellStyle name="Nota 27 2" xfId="448"/>
    <cellStyle name="Nota 27 3" xfId="449"/>
    <cellStyle name="Nota 27 4" xfId="450"/>
    <cellStyle name="Nota 28" xfId="225"/>
    <cellStyle name="Nota 28 2" xfId="451"/>
    <cellStyle name="Nota 28 3" xfId="452"/>
    <cellStyle name="Nota 28 4" xfId="453"/>
    <cellStyle name="Nota 29" xfId="226"/>
    <cellStyle name="Nota 29 2" xfId="454"/>
    <cellStyle name="Nota 29 3" xfId="455"/>
    <cellStyle name="Nota 29 4" xfId="456"/>
    <cellStyle name="Nota 3" xfId="227"/>
    <cellStyle name="Nota 3 2" xfId="457"/>
    <cellStyle name="Nota 3 3" xfId="458"/>
    <cellStyle name="Nota 3 4" xfId="459"/>
    <cellStyle name="Nota 30" xfId="228"/>
    <cellStyle name="Nota 30 2" xfId="460"/>
    <cellStyle name="Nota 30 3" xfId="461"/>
    <cellStyle name="Nota 30 4" xfId="462"/>
    <cellStyle name="Nota 31" xfId="229"/>
    <cellStyle name="Nota 31 2" xfId="463"/>
    <cellStyle name="Nota 31 3" xfId="464"/>
    <cellStyle name="Nota 31 4" xfId="465"/>
    <cellStyle name="Nota 32" xfId="230"/>
    <cellStyle name="Nota 32 2" xfId="466"/>
    <cellStyle name="Nota 32 3" xfId="467"/>
    <cellStyle name="Nota 32 4" xfId="468"/>
    <cellStyle name="Nota 33" xfId="231"/>
    <cellStyle name="Nota 33 2" xfId="469"/>
    <cellStyle name="Nota 33 3" xfId="470"/>
    <cellStyle name="Nota 33 4" xfId="471"/>
    <cellStyle name="Nota 34" xfId="232"/>
    <cellStyle name="Nota 34 2" xfId="472"/>
    <cellStyle name="Nota 34 3" xfId="473"/>
    <cellStyle name="Nota 34 4" xfId="474"/>
    <cellStyle name="Nota 35" xfId="233"/>
    <cellStyle name="Nota 35 2" xfId="475"/>
    <cellStyle name="Nota 35 3" xfId="476"/>
    <cellStyle name="Nota 35 4" xfId="477"/>
    <cellStyle name="Nota 36" xfId="234"/>
    <cellStyle name="Nota 36 2" xfId="478"/>
    <cellStyle name="Nota 36 3" xfId="479"/>
    <cellStyle name="Nota 36 4" xfId="480"/>
    <cellStyle name="Nota 37" xfId="235"/>
    <cellStyle name="Nota 37 2" xfId="481"/>
    <cellStyle name="Nota 37 3" xfId="482"/>
    <cellStyle name="Nota 37 4" xfId="483"/>
    <cellStyle name="Nota 38" xfId="236"/>
    <cellStyle name="Nota 38 2" xfId="484"/>
    <cellStyle name="Nota 38 3" xfId="485"/>
    <cellStyle name="Nota 38 4" xfId="486"/>
    <cellStyle name="Nota 39" xfId="237"/>
    <cellStyle name="Nota 39 2" xfId="487"/>
    <cellStyle name="Nota 39 3" xfId="488"/>
    <cellStyle name="Nota 39 4" xfId="489"/>
    <cellStyle name="Nota 4" xfId="238"/>
    <cellStyle name="Nota 4 2" xfId="490"/>
    <cellStyle name="Nota 4 3" xfId="491"/>
    <cellStyle name="Nota 4 4" xfId="492"/>
    <cellStyle name="Nota 40" xfId="239"/>
    <cellStyle name="Nota 40 2" xfId="493"/>
    <cellStyle name="Nota 40 3" xfId="494"/>
    <cellStyle name="Nota 40 4" xfId="495"/>
    <cellStyle name="Nota 41" xfId="240"/>
    <cellStyle name="Nota 41 2" xfId="496"/>
    <cellStyle name="Nota 41 3" xfId="497"/>
    <cellStyle name="Nota 41 4" xfId="498"/>
    <cellStyle name="Nota 42" xfId="241"/>
    <cellStyle name="Nota 42 2" xfId="499"/>
    <cellStyle name="Nota 42 3" xfId="500"/>
    <cellStyle name="Nota 42 4" xfId="501"/>
    <cellStyle name="Nota 43" xfId="242"/>
    <cellStyle name="Nota 43 2" xfId="502"/>
    <cellStyle name="Nota 43 3" xfId="503"/>
    <cellStyle name="Nota 43 4" xfId="504"/>
    <cellStyle name="Nota 5" xfId="243"/>
    <cellStyle name="Nota 5 2" xfId="505"/>
    <cellStyle name="Nota 5 3" xfId="506"/>
    <cellStyle name="Nota 5 4" xfId="507"/>
    <cellStyle name="Nota 6" xfId="244"/>
    <cellStyle name="Nota 6 2" xfId="508"/>
    <cellStyle name="Nota 6 3" xfId="509"/>
    <cellStyle name="Nota 6 4" xfId="510"/>
    <cellStyle name="Nota 7" xfId="245"/>
    <cellStyle name="Nota 7 2" xfId="511"/>
    <cellStyle name="Nota 7 3" xfId="512"/>
    <cellStyle name="Nota 7 4" xfId="513"/>
    <cellStyle name="Nota 8" xfId="246"/>
    <cellStyle name="Nota 8 2" xfId="514"/>
    <cellStyle name="Nota 8 3" xfId="515"/>
    <cellStyle name="Nota 8 4" xfId="516"/>
    <cellStyle name="Nota 9" xfId="247"/>
    <cellStyle name="Nota 9 2" xfId="517"/>
    <cellStyle name="Nota 9 3" xfId="518"/>
    <cellStyle name="Nota 9 4" xfId="519"/>
    <cellStyle name="Note 1" xfId="248"/>
    <cellStyle name="Porcentagem 11" xfId="249"/>
    <cellStyle name="Porcentagem 2" xfId="2"/>
    <cellStyle name="Porcentagem 2 2" xfId="250"/>
    <cellStyle name="Porcentagem 2 3" xfId="251"/>
    <cellStyle name="Porcentagem 3" xfId="252"/>
    <cellStyle name="Porcentagem 3 2" xfId="253"/>
    <cellStyle name="Porcentagem 4" xfId="254"/>
    <cellStyle name="Porcentagem 4 2" xfId="255"/>
    <cellStyle name="Porcentagem 4 3" xfId="256"/>
    <cellStyle name="Porcentagem 5" xfId="257"/>
    <cellStyle name="Porcentagem 6" xfId="258"/>
    <cellStyle name="Porcentagem 7" xfId="259"/>
    <cellStyle name="Porcentagem 8" xfId="260"/>
    <cellStyle name="Porcentagem 9" xfId="520"/>
    <cellStyle name="Saída 2" xfId="261"/>
    <cellStyle name="Separador de milhares 10" xfId="262"/>
    <cellStyle name="Separador de milhares 10 2" xfId="521"/>
    <cellStyle name="Separador de milhares 11" xfId="263"/>
    <cellStyle name="Separador de milhares 12" xfId="264"/>
    <cellStyle name="Separador de milhares 13" xfId="265"/>
    <cellStyle name="Separador de milhares 13 2" xfId="266"/>
    <cellStyle name="Separador de milhares 14" xfId="267"/>
    <cellStyle name="Separador de milhares 15" xfId="268"/>
    <cellStyle name="Separador de milhares 16" xfId="269"/>
    <cellStyle name="Separador de milhares 17" xfId="270"/>
    <cellStyle name="Separador de milhares 18" xfId="271"/>
    <cellStyle name="Separador de milhares 19" xfId="272"/>
    <cellStyle name="Separador de milhares 2" xfId="273"/>
    <cellStyle name="Separador de milhares 2 2" xfId="274"/>
    <cellStyle name="Separador de milhares 2 2 2" xfId="522"/>
    <cellStyle name="Separador de milhares 2 2 2 2" xfId="523"/>
    <cellStyle name="Separador de milhares 2 2 2 2 2" xfId="524"/>
    <cellStyle name="Separador de milhares 2 2 2 3" xfId="525"/>
    <cellStyle name="Separador de milhares 2 2 3" xfId="526"/>
    <cellStyle name="Separador de milhares 2 2 3 2" xfId="527"/>
    <cellStyle name="Separador de milhares 2 2 3 2 2" xfId="528"/>
    <cellStyle name="Separador de milhares 2 2 3 3" xfId="529"/>
    <cellStyle name="Separador de milhares 2 2 4" xfId="530"/>
    <cellStyle name="Separador de milhares 2 2 4 2" xfId="531"/>
    <cellStyle name="Separador de milhares 2 2 5" xfId="532"/>
    <cellStyle name="Separador de milhares 2 3" xfId="275"/>
    <cellStyle name="Separador de milhares 2 3 2" xfId="533"/>
    <cellStyle name="Separador de milhares 2 3 2 2" xfId="534"/>
    <cellStyle name="Separador de milhares 2 3 3" xfId="535"/>
    <cellStyle name="Separador de milhares 20" xfId="276"/>
    <cellStyle name="Separador de milhares 21" xfId="277"/>
    <cellStyle name="Separador de milhares 22" xfId="278"/>
    <cellStyle name="Separador de milhares 23" xfId="279"/>
    <cellStyle name="Separador de milhares 24" xfId="536"/>
    <cellStyle name="Separador de milhares 3" xfId="280"/>
    <cellStyle name="Separador de milhares 4" xfId="281"/>
    <cellStyle name="Separador de milhares 4 2" xfId="282"/>
    <cellStyle name="Separador de milhares 4 3" xfId="283"/>
    <cellStyle name="Separador de milhares 5" xfId="284"/>
    <cellStyle name="Separador de milhares 6" xfId="285"/>
    <cellStyle name="Separador de milhares 7" xfId="286"/>
    <cellStyle name="Separador de milhares 7 2" xfId="287"/>
    <cellStyle name="Separador de milhares 8" xfId="288"/>
    <cellStyle name="Separador de milhares 9" xfId="289"/>
    <cellStyle name="Separador de milhares 9 2" xfId="290"/>
    <cellStyle name="Separador de milhares 9 3" xfId="291"/>
    <cellStyle name="Status 1" xfId="292"/>
    <cellStyle name="Text 1" xfId="293"/>
    <cellStyle name="Texto de Aviso 2" xfId="294"/>
    <cellStyle name="Texto Explicativo 2" xfId="295"/>
    <cellStyle name="Título 1 1" xfId="296"/>
    <cellStyle name="Título 1 1 1" xfId="537"/>
    <cellStyle name="Título 1 2" xfId="297"/>
    <cellStyle name="Título 2 2" xfId="298"/>
    <cellStyle name="Título 3 2" xfId="299"/>
    <cellStyle name="Título 4 2" xfId="300"/>
    <cellStyle name="Título 5" xfId="301"/>
    <cellStyle name="Total 2" xfId="302"/>
    <cellStyle name="Vírgula 2" xfId="303"/>
    <cellStyle name="Vírgula 2 2" xfId="304"/>
    <cellStyle name="Vírgula 2 2 2" xfId="538"/>
    <cellStyle name="Vírgula 2 2 2 2" xfId="539"/>
    <cellStyle name="Vírgula 2 2 2 2 2" xfId="540"/>
    <cellStyle name="Vírgula 2 2 2 3" xfId="541"/>
    <cellStyle name="Vírgula 2 3" xfId="305"/>
    <cellStyle name="Vírgula 3" xfId="306"/>
    <cellStyle name="Vírgula 3 2" xfId="307"/>
    <cellStyle name="Vírgula 3 2 2" xfId="542"/>
    <cellStyle name="Vírgula 3 2 2 2" xfId="543"/>
    <cellStyle name="Vírgula 3 2 3" xfId="544"/>
    <cellStyle name="Vírgula 3 3" xfId="308"/>
    <cellStyle name="Vírgula 4" xfId="309"/>
    <cellStyle name="Vírgula 4 2" xfId="310"/>
    <cellStyle name="Vírgula 4 2 2" xfId="311"/>
    <cellStyle name="Vírgula 4 2 2 2" xfId="312"/>
    <cellStyle name="Vírgula 4 2 2 2 2" xfId="545"/>
    <cellStyle name="Vírgula 4 2 2 2 3" xfId="546"/>
    <cellStyle name="Vírgula 4 2 2 2 4" xfId="547"/>
    <cellStyle name="Vírgula 4 2 2 3" xfId="313"/>
    <cellStyle name="Vírgula 4 2 2 3 2" xfId="314"/>
    <cellStyle name="Vírgula 4 2 2 4" xfId="548"/>
    <cellStyle name="Vírgula 4 2 2 5" xfId="549"/>
    <cellStyle name="Vírgula 4 2 3" xfId="550"/>
    <cellStyle name="Vírgula 4 3" xfId="551"/>
    <cellStyle name="Vírgula 4 3 2" xfId="552"/>
    <cellStyle name="Vírgula 4 3 2 2" xfId="553"/>
    <cellStyle name="Vírgula 4 3 3" xfId="554"/>
    <cellStyle name="Vírgula 4 4" xfId="555"/>
    <cellStyle name="Vírgula 4 4 2" xfId="556"/>
    <cellStyle name="Vírgula 4 5" xfId="557"/>
    <cellStyle name="Warning 1" xfId="315"/>
  </cellStyles>
  <dxfs count="1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numFmt numFmtId="167" formatCode="0.000000"/>
    </dxf>
    <dxf>
      <numFmt numFmtId="167" formatCode="0.00000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medium">
          <color theme="0"/>
        </right>
        <top/>
        <bottom/>
      </border>
    </dxf>
    <dxf>
      <border outline="0">
        <left style="medium">
          <color theme="0"/>
        </left>
        <right style="medium">
          <color theme="0"/>
        </right>
      </border>
    </dxf>
    <dxf>
      <alignment horizontal="center" vertical="bottom" textRotation="0" wrapText="0" indent="0" relativeIndent="255" justifyLastLine="0" shrinkToFit="0" mergeCell="0" readingOrder="0"/>
    </dxf>
    <dxf>
      <border outline="0">
        <right style="medium">
          <color theme="0"/>
        </right>
      </border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ESCOLAS GEO-style" pivot="0" count="3">
      <tableStyleElement type="headerRow" dxfId="14"/>
      <tableStyleElement type="firstRowStripe" dxfId="13"/>
      <tableStyleElement type="secondRowStripe" dxfId="12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540025</xdr:colOff>
      <xdr:row>0</xdr:row>
      <xdr:rowOff>83820</xdr:rowOff>
    </xdr:from>
    <xdr:to>
      <xdr:col>7</xdr:col>
      <xdr:colOff>1318258</xdr:colOff>
      <xdr:row>0</xdr:row>
      <xdr:rowOff>847049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11685" y="8382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0</xdr:row>
      <xdr:rowOff>83820</xdr:rowOff>
    </xdr:from>
    <xdr:to>
      <xdr:col>9</xdr:col>
      <xdr:colOff>831573</xdr:colOff>
      <xdr:row>0</xdr:row>
      <xdr:rowOff>847049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45980" y="8382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</xdr:colOff>
      <xdr:row>0</xdr:row>
      <xdr:rowOff>137160</xdr:rowOff>
    </xdr:from>
    <xdr:to>
      <xdr:col>5</xdr:col>
      <xdr:colOff>862053</xdr:colOff>
      <xdr:row>0</xdr:row>
      <xdr:rowOff>900389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6880" y="13716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</xdr:colOff>
      <xdr:row>0</xdr:row>
      <xdr:rowOff>121920</xdr:rowOff>
    </xdr:from>
    <xdr:to>
      <xdr:col>12</xdr:col>
      <xdr:colOff>839193</xdr:colOff>
      <xdr:row>0</xdr:row>
      <xdr:rowOff>885149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1480" y="12192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540025</xdr:colOff>
      <xdr:row>0</xdr:row>
      <xdr:rowOff>83820</xdr:rowOff>
    </xdr:from>
    <xdr:to>
      <xdr:col>8</xdr:col>
      <xdr:colOff>3808</xdr:colOff>
      <xdr:row>0</xdr:row>
      <xdr:rowOff>847049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11685" y="83820"/>
          <a:ext cx="778233" cy="76322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424070</xdr:colOff>
      <xdr:row>0</xdr:row>
      <xdr:rowOff>106017</xdr:rowOff>
    </xdr:from>
    <xdr:to>
      <xdr:col>10</xdr:col>
      <xdr:colOff>1202303</xdr:colOff>
      <xdr:row>0</xdr:row>
      <xdr:rowOff>869246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33183" y="106017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1926865</xdr:colOff>
      <xdr:row>0</xdr:row>
      <xdr:rowOff>83820</xdr:rowOff>
    </xdr:from>
    <xdr:to>
      <xdr:col>13</xdr:col>
      <xdr:colOff>647698</xdr:colOff>
      <xdr:row>0</xdr:row>
      <xdr:rowOff>847049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09905" y="83820"/>
          <a:ext cx="732513" cy="76322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451373</xdr:colOff>
      <xdr:row>0</xdr:row>
      <xdr:rowOff>83372</xdr:rowOff>
    </xdr:from>
    <xdr:to>
      <xdr:col>6</xdr:col>
      <xdr:colOff>1229606</xdr:colOff>
      <xdr:row>0</xdr:row>
      <xdr:rowOff>846601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68361" y="83372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0</xdr:row>
      <xdr:rowOff>99060</xdr:rowOff>
    </xdr:from>
    <xdr:to>
      <xdr:col>6</xdr:col>
      <xdr:colOff>976353</xdr:colOff>
      <xdr:row>0</xdr:row>
      <xdr:rowOff>862289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1640" y="9906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4168140</xdr:colOff>
      <xdr:row>0</xdr:row>
      <xdr:rowOff>99060</xdr:rowOff>
    </xdr:from>
    <xdr:to>
      <xdr:col>1</xdr:col>
      <xdr:colOff>4946373</xdr:colOff>
      <xdr:row>0</xdr:row>
      <xdr:rowOff>862289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4480" y="9906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741829</xdr:colOff>
      <xdr:row>0</xdr:row>
      <xdr:rowOff>101302</xdr:rowOff>
    </xdr:from>
    <xdr:to>
      <xdr:col>8</xdr:col>
      <xdr:colOff>712342</xdr:colOff>
      <xdr:row>0</xdr:row>
      <xdr:rowOff>864531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9489" y="101302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4168140</xdr:colOff>
      <xdr:row>0</xdr:row>
      <xdr:rowOff>99060</xdr:rowOff>
    </xdr:from>
    <xdr:to>
      <xdr:col>1</xdr:col>
      <xdr:colOff>4169133</xdr:colOff>
      <xdr:row>0</xdr:row>
      <xdr:rowOff>862289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4480" y="99060"/>
          <a:ext cx="778233" cy="7632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3520440</xdr:colOff>
      <xdr:row>0</xdr:row>
      <xdr:rowOff>76200</xdr:rowOff>
    </xdr:from>
    <xdr:to>
      <xdr:col>1</xdr:col>
      <xdr:colOff>4298673</xdr:colOff>
      <xdr:row>0</xdr:row>
      <xdr:rowOff>839429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1160" y="76200"/>
          <a:ext cx="778233" cy="763229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510988</xdr:colOff>
      <xdr:row>0</xdr:row>
      <xdr:rowOff>107576</xdr:rowOff>
    </xdr:from>
    <xdr:to>
      <xdr:col>5</xdr:col>
      <xdr:colOff>1289221</xdr:colOff>
      <xdr:row>0</xdr:row>
      <xdr:rowOff>870805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835" y="107576"/>
          <a:ext cx="778233" cy="7632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468\c\USU\RAS\VSI\TVA-98\cota&#231;&#227;o\Pre&#231;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Projetos/Ger&#234;ncia%20de%20Projetos/URB-Recife/PAC%2002/49%20un%20de%20Conten&#231;&#245;es/LOTE%2001/Rua%20Edgar%20Moraes/Apoio/Furukawa/Infovias%202001/Ra/USU/RAS/VSI/TVA-98/cota&#231;&#227;o/Pre&#231;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d%202005/Urb/Radial%204-Beira%20Rio/Orca%20eletrico%20beira%20rio-oper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%20L%20&#193;%20V%20I%20O\OR&#199;AMENTOS\ANEL%20RIO%20-%20CONS&#211;RCIO\OR&#199;.%20REVIS&#195;O%203\Pre&#231;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&#199;&#195;O%20PROJETOS%20JUN.2021/FINAL%20LICITA&#199;&#195;O%2028.06.2021/OR&#199;AMENTO%20PROJETOS%20CR%2023.05.2021_APROVADO_FORMATAD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&#199;&#213;ES%20-%202021/LICITA&#199;&#195;O%20-%20BARRAGEM%20MOVEL/R03%20-%20MUDAN&#199;A%20DE%20ONIBUS%20PARA%20VAN/COMPOSI&#199;&#195;O%20DE%20PRE&#199;OS%20SERV%20%20DRENAGEM%20ONERADO%20JULHO%202018%20BARR.%20M&#211;V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Projetos/Ger&#234;ncia%20de%20Projetos/URB-Recife/PAC%2002/49%20un%20de%20Conten&#231;&#245;es/LOTE%2001/Rua%20Edgar%20Moraes/Apoio/F%20L%20&#193;%20V%20I%20O/OR&#199;AMENTOS/ANEL%20RIO%20-%20CONS&#211;RCIO/PROPOSTA%206%200409/ANEL%20RIO/CUSTO%20ZONA%20SU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12172\or&#231;amentos\EMENDAS%20PARLAMENTARES-2021\RUA%20CARLOS%20PEREIRA%20FALC&#195;O%20899753-20\ENTREGA%2001%20CPRF%2004.08.2021\Or&#231;amento\CPRF_OR&#199;A_09072021_P22_ONERADO_05-2021%20CAIXA_R00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nd/Downloads/Users/antonio.neco/Documents/ARQUIVOS%20EMLURB/EMENDA%20RENILDO%20CALHEIROS/IZABEL%20DE%20G&#211;IS/01/Or&#231;amento/IZAG_OR&#199;A_20200708_P22_DESONERADO_05-2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&#199;&#195;O%20PROJETOS%20JUN.2021/OR&#199;AMENTO%20COM%20LISTA%20FINAL%20DAS%20RUAS.LOTE%2001%20e%2002_CR%2010.06.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e8\Gerencia%20de%20Proje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TOTAL GERAL"/>
      <sheetName val="Adelphia FURUKAWA"/>
      <sheetName val="Turn-Key - G.I."/>
      <sheetName val="Turn-Key - S.A."/>
      <sheetName val="QTD_PREÇO UNIT"/>
      <sheetName val="ENT-RES"/>
      <sheetName val="COAXIAL"/>
      <sheetName val="ÓPTICO"/>
      <sheetName val="FERRAGENS"/>
      <sheetName val="SERVIÇOS"/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  <sheetName val="PRO-08"/>
      <sheetName val="Testes"/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  <sheetName val="CS_"/>
      <sheetName val="Equipamentos"/>
      <sheetName val="Viaduto S. Pompeu"/>
      <sheetName val="PRO_08"/>
      <sheetName val="2.2.5.CBUQ"/>
      <sheetName val="2.2.5.PMQ"/>
      <sheetName val="CPV"/>
      <sheetName val="Planejado"/>
      <sheetName val="FRETE"/>
      <sheetName val="PROJETO"/>
      <sheetName val="Mat."/>
      <sheetName val="M.O."/>
      <sheetName val="PREDIO 3BL"/>
      <sheetName val="RESUMO_AUT1"/>
      <sheetName val="Anex. II Plan.A"/>
      <sheetName val="Anex. III Plan.B"/>
      <sheetName val="Anex IX Enc  Soc B"/>
      <sheetName val="Anex V Plan. Equipam."/>
      <sheetName val="Anex VI Fornec. Div"/>
      <sheetName val="Teor"/>
      <sheetName val="Preços"/>
      <sheetName val="Resumo Financeiro"/>
      <sheetName val="QuQu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  <sheetName val="Te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2">
          <cell r="B2" t="str">
            <v>18.01</v>
          </cell>
        </row>
        <row r="3">
          <cell r="B3" t="str">
            <v>18.01.005</v>
          </cell>
          <cell r="C3" t="str">
            <v>Fio de cobre nu, tempera meio-duro, classe 1A S.M. - 10 mm², inclusive assentamento.</v>
          </cell>
          <cell r="D3" t="str">
            <v>m</v>
          </cell>
          <cell r="F3">
            <v>1.84</v>
          </cell>
          <cell r="G3">
            <v>0</v>
          </cell>
        </row>
        <row r="4">
          <cell r="B4" t="str">
            <v>18.01.010</v>
          </cell>
          <cell r="C4" t="str">
            <v>Fio de cobre, tempera meio-duro, classe 1, com cobertura de PVC, tipo WPP, S.M. - 4 mm², inclusive assentamento.</v>
          </cell>
          <cell r="D4" t="str">
            <v>m</v>
          </cell>
          <cell r="F4">
            <v>0.97</v>
          </cell>
          <cell r="G4">
            <v>0</v>
          </cell>
        </row>
        <row r="5">
          <cell r="B5" t="str">
            <v>18.01.015</v>
          </cell>
          <cell r="C5" t="str">
            <v>Desativação da rede elétrica existente.</v>
          </cell>
          <cell r="D5" t="str">
            <v>vb</v>
          </cell>
          <cell r="F5">
            <v>283.14</v>
          </cell>
        </row>
        <row r="6">
          <cell r="B6" t="str">
            <v>18.01.016</v>
          </cell>
          <cell r="C6" t="str">
            <v>Revisão do circuito elétrico que alimenta as luminárias para lâmpadas vapor mercúrio (aproveitamento de 90 % da fiação existente).</v>
          </cell>
          <cell r="D6" t="str">
            <v>vb</v>
          </cell>
          <cell r="F6">
            <v>613.08000000000004</v>
          </cell>
        </row>
        <row r="7">
          <cell r="B7" t="str">
            <v>18.01.020</v>
          </cell>
          <cell r="C7" t="str">
            <v>Fio de cobre, tempera meio-duro, classe 1, com cobertura de PVC, tipo WPP, S.M. - 6 mm², inclusive assentamento.</v>
          </cell>
          <cell r="D7" t="str">
            <v>m</v>
          </cell>
          <cell r="F7">
            <v>1.1599999999999999</v>
          </cell>
          <cell r="G7">
            <v>0</v>
          </cell>
        </row>
        <row r="8">
          <cell r="B8" t="str">
            <v>18.01.025</v>
          </cell>
          <cell r="C8" t="str">
            <v>Fio de cobre, tempera meio-duro, classe 1, com cobertura de PVC, tipo WPP, S.M. - 10 mm², inclusive assentamento.</v>
          </cell>
          <cell r="D8" t="str">
            <v>m</v>
          </cell>
          <cell r="F8">
            <v>1.62</v>
          </cell>
          <cell r="G8">
            <v>0</v>
          </cell>
        </row>
        <row r="9">
          <cell r="B9" t="str">
            <v>18.01.030</v>
          </cell>
          <cell r="C9" t="str">
            <v>Cabo de cobre, tempera meio-duro, encordoamento classe 2, com cobertura de PVC, tipo WPP, S.M. - 10 mm², inclusive assentamento.</v>
          </cell>
          <cell r="D9" t="str">
            <v>m</v>
          </cell>
          <cell r="F9">
            <v>1.64</v>
          </cell>
          <cell r="G9">
            <v>0</v>
          </cell>
        </row>
        <row r="10">
          <cell r="B10" t="str">
            <v>18.01.040</v>
          </cell>
          <cell r="C10" t="str">
            <v>Cabo de cobre, tempera meio-duro, encordoamento classe 2, com cobertura de PVC, tipo WPP, S.M. - 16 mm², inclusive assentamento.</v>
          </cell>
          <cell r="D10" t="str">
            <v>m</v>
          </cell>
          <cell r="F10">
            <v>2.44</v>
          </cell>
          <cell r="G10">
            <v>0</v>
          </cell>
        </row>
        <row r="11">
          <cell r="B11" t="str">
            <v>18.01.050</v>
          </cell>
          <cell r="C11" t="str">
            <v>Cabo de cobre, tempera meio-duro, encordoamento classe 2, com cobertura de PVC, tipo WPP, S.M. - 25 mm², inclusive assentamento.</v>
          </cell>
          <cell r="D11" t="str">
            <v>m</v>
          </cell>
          <cell r="F11">
            <v>3.24</v>
          </cell>
          <cell r="G11">
            <v>0</v>
          </cell>
        </row>
        <row r="12">
          <cell r="B12" t="str">
            <v>18.01.060</v>
          </cell>
          <cell r="C12" t="str">
            <v xml:space="preserve">Fornecimento e instalação de cabo de cobre nutrancado e asete fios, de tempera mole, bitola de 16 mm2. </v>
          </cell>
          <cell r="D12" t="str">
            <v>m</v>
          </cell>
          <cell r="F12">
            <v>3.4</v>
          </cell>
          <cell r="G12">
            <v>0</v>
          </cell>
        </row>
        <row r="14">
          <cell r="B14" t="str">
            <v>18.02</v>
          </cell>
        </row>
        <row r="15">
          <cell r="B15" t="str">
            <v>18.02.005</v>
          </cell>
          <cell r="C15" t="str">
            <v>Colocação de poste de ferro</v>
          </cell>
          <cell r="D15" t="str">
            <v>m</v>
          </cell>
          <cell r="F15">
            <v>6.51</v>
          </cell>
          <cell r="G15">
            <v>0</v>
          </cell>
        </row>
        <row r="16">
          <cell r="B16" t="str">
            <v>18.02.010</v>
          </cell>
          <cell r="C16" t="str">
            <v>Retirada de postes de concreto secção duplo T200 / 8 com engastamento direto no solo de 1,40 m (Poste 184-570, 18570 e mais dois sem identificação)</v>
          </cell>
          <cell r="D16" t="str">
            <v>un</v>
          </cell>
          <cell r="F16">
            <v>51.97</v>
          </cell>
          <cell r="G16">
            <v>0</v>
          </cell>
        </row>
        <row r="17">
          <cell r="B17" t="str">
            <v>18.02.020</v>
          </cell>
          <cell r="C17" t="str">
            <v>Poste de concreto secção duplo T, 100/8, com engastamento direto no solo de 1,40 m, inclusive colocação.</v>
          </cell>
          <cell r="D17" t="str">
            <v>un</v>
          </cell>
          <cell r="F17">
            <v>172.09</v>
          </cell>
          <cell r="G17">
            <v>0</v>
          </cell>
        </row>
        <row r="18">
          <cell r="B18" t="str">
            <v>18.02.025</v>
          </cell>
          <cell r="C18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8" t="str">
            <v>un</v>
          </cell>
          <cell r="F18">
            <v>239.88</v>
          </cell>
          <cell r="G18">
            <v>0</v>
          </cell>
        </row>
        <row r="19">
          <cell r="B19" t="str">
            <v>18.02.026</v>
          </cell>
          <cell r="C19" t="str">
            <v>Deslocamento de poste.</v>
          </cell>
          <cell r="D19" t="str">
            <v>un</v>
          </cell>
          <cell r="F19">
            <v>67.33</v>
          </cell>
          <cell r="G19">
            <v>0</v>
          </cell>
        </row>
        <row r="20">
          <cell r="B20" t="str">
            <v>18.02.030</v>
          </cell>
          <cell r="C20" t="str">
            <v>Poste de concreto secção duplo T, 300/9, com engastamento direto no solo de 1,40 m, inclusive colocação.</v>
          </cell>
          <cell r="D20" t="str">
            <v>un</v>
          </cell>
          <cell r="F20">
            <v>160.6</v>
          </cell>
          <cell r="G20">
            <v>0</v>
          </cell>
        </row>
        <row r="21">
          <cell r="B21" t="str">
            <v>18.02.040</v>
          </cell>
          <cell r="C21" t="str">
            <v>Poste de concreto secção duplo T, 200/12, com engastamento direto no solo de 1,80 m, inclusive colocação.</v>
          </cell>
          <cell r="D21" t="str">
            <v>un</v>
          </cell>
          <cell r="F21">
            <v>264.32</v>
          </cell>
          <cell r="G21">
            <v>0</v>
          </cell>
        </row>
        <row r="22">
          <cell r="B22" t="str">
            <v>18.02.045</v>
          </cell>
          <cell r="C22" t="str">
            <v>Poste de concreto secção duplo T, 300/8, com engastamento direto no solo de 1,40 m, inclusive colocação.</v>
          </cell>
          <cell r="D22" t="str">
            <v>un</v>
          </cell>
          <cell r="F22">
            <v>193.4</v>
          </cell>
          <cell r="G22">
            <v>0</v>
          </cell>
        </row>
        <row r="23">
          <cell r="B23" t="str">
            <v>18.02.050</v>
          </cell>
          <cell r="C23" t="str">
            <v>Poste de concreto secção duplo T, 300/12, com engastamento direto no solo de 1,80 m, inclusive colocação.</v>
          </cell>
          <cell r="D23" t="str">
            <v>un</v>
          </cell>
          <cell r="F23">
            <v>55.74</v>
          </cell>
          <cell r="G23">
            <v>0</v>
          </cell>
        </row>
        <row r="24">
          <cell r="B24" t="str">
            <v>18.02.051</v>
          </cell>
          <cell r="C24" t="str">
            <v xml:space="preserve">Super poste de concreto armado circular com altura de 20 m. </v>
          </cell>
          <cell r="D24" t="str">
            <v>un</v>
          </cell>
          <cell r="F24">
            <v>2209.3200000000002</v>
          </cell>
          <cell r="G24">
            <v>0</v>
          </cell>
        </row>
        <row r="25">
          <cell r="B25" t="str">
            <v>18.02.060</v>
          </cell>
          <cell r="C25" t="str">
            <v>Poste de concreto c/ seção circular c/ iluminação de 3 pétalas c/ altura de 8 m inclusive colocação, fixação e base de concreto p/ fixação</v>
          </cell>
          <cell r="D25" t="str">
            <v>un</v>
          </cell>
          <cell r="F25">
            <v>888.06</v>
          </cell>
        </row>
        <row r="26">
          <cell r="B26" t="str">
            <v>18.02.070</v>
          </cell>
          <cell r="C26" t="str">
            <v>Poste ornamental.</v>
          </cell>
          <cell r="D26" t="str">
            <v>un</v>
          </cell>
          <cell r="F26">
            <v>210.72</v>
          </cell>
        </row>
        <row r="27">
          <cell r="B27" t="str">
            <v>18.02.071</v>
          </cell>
          <cell r="C27" t="str">
            <v>Poste em concreto vibrado seção circular 9 m - 200 kg</v>
          </cell>
          <cell r="D27" t="str">
            <v>un</v>
          </cell>
          <cell r="F27">
            <v>216</v>
          </cell>
        </row>
        <row r="28">
          <cell r="B28" t="str">
            <v>18.02.080</v>
          </cell>
          <cell r="C28" t="str">
            <v>Fornecimento e instalação de rele fotoelétrico, 1000 w - 220 v.</v>
          </cell>
          <cell r="D28" t="str">
            <v>un</v>
          </cell>
          <cell r="F28">
            <v>18</v>
          </cell>
        </row>
        <row r="30">
          <cell r="B30" t="str">
            <v>18.03</v>
          </cell>
        </row>
        <row r="31">
          <cell r="B31" t="str">
            <v>18.03.010</v>
          </cell>
          <cell r="C31" t="str">
            <v>Estrutura secundária B1 completa, inclusive fixação.</v>
          </cell>
          <cell r="D31" t="str">
            <v>un</v>
          </cell>
          <cell r="F31">
            <v>29.1</v>
          </cell>
          <cell r="G31">
            <v>0</v>
          </cell>
        </row>
        <row r="32">
          <cell r="B32" t="str">
            <v>18.03.015</v>
          </cell>
          <cell r="C32" t="str">
            <v>Estrutura secundária B2 completa, inclusive fixação.</v>
          </cell>
          <cell r="D32" t="str">
            <v>un</v>
          </cell>
          <cell r="F32">
            <v>35.21</v>
          </cell>
          <cell r="G32">
            <v>0</v>
          </cell>
        </row>
        <row r="33">
          <cell r="B33" t="str">
            <v>18.03.020</v>
          </cell>
          <cell r="C33" t="str">
            <v>Estrutura secundária B3 completa, inclusive fixação.</v>
          </cell>
          <cell r="D33" t="str">
            <v>un</v>
          </cell>
          <cell r="F33">
            <v>58.42</v>
          </cell>
          <cell r="G33">
            <v>0</v>
          </cell>
        </row>
        <row r="34">
          <cell r="B34" t="str">
            <v>18.03.030</v>
          </cell>
          <cell r="C34" t="str">
            <v>Estrutura secundária B4 completa, inclusive fixação.</v>
          </cell>
          <cell r="D34" t="str">
            <v>un</v>
          </cell>
          <cell r="F34">
            <v>65.989999999999995</v>
          </cell>
          <cell r="G34">
            <v>0</v>
          </cell>
        </row>
        <row r="35">
          <cell r="B35" t="str">
            <v>18.03.031</v>
          </cell>
          <cell r="C35" t="str">
            <v>Cabo de iluminação 1/0 AWG - NU</v>
          </cell>
          <cell r="D35" t="str">
            <v>m</v>
          </cell>
          <cell r="F35">
            <v>19.54</v>
          </cell>
          <cell r="G35">
            <v>0</v>
          </cell>
        </row>
        <row r="36">
          <cell r="B36" t="str">
            <v>18.03.032</v>
          </cell>
          <cell r="C36" t="str">
            <v>Isoladores tipo castanha</v>
          </cell>
          <cell r="D36" t="str">
            <v>un</v>
          </cell>
          <cell r="F36">
            <v>17.399999999999999</v>
          </cell>
          <cell r="G36">
            <v>0</v>
          </cell>
        </row>
        <row r="37">
          <cell r="B37" t="str">
            <v>18.03.033</v>
          </cell>
          <cell r="C37" t="str">
            <v>Foto célula tipo NA.</v>
          </cell>
          <cell r="D37" t="str">
            <v>un</v>
          </cell>
          <cell r="F37">
            <v>12.77</v>
          </cell>
          <cell r="G37">
            <v>0</v>
          </cell>
        </row>
        <row r="39">
          <cell r="B39" t="str">
            <v>18.04</v>
          </cell>
        </row>
        <row r="40">
          <cell r="B40" t="str">
            <v>18.04.010</v>
          </cell>
          <cell r="C40" t="str">
            <v>Eletroduto de ferro galvanizado de 3/4 pol., inclusive assentamento.</v>
          </cell>
          <cell r="D40" t="str">
            <v>m</v>
          </cell>
          <cell r="F40">
            <v>4.9000000000000004</v>
          </cell>
          <cell r="G40">
            <v>0</v>
          </cell>
        </row>
        <row r="41">
          <cell r="B41" t="str">
            <v>18.04.020</v>
          </cell>
          <cell r="C41" t="str">
            <v>Eletroduto de ferro galvanizado de 1 pol., inclusive assentamento.</v>
          </cell>
          <cell r="D41" t="str">
            <v>m</v>
          </cell>
          <cell r="F41">
            <v>7.43</v>
          </cell>
          <cell r="G41">
            <v>0</v>
          </cell>
        </row>
        <row r="42">
          <cell r="B42" t="str">
            <v>18.04.030</v>
          </cell>
          <cell r="C42" t="str">
            <v>Eletroduto de ferro galvanizado de 1 1/2 pol., inclusive assentamento.</v>
          </cell>
          <cell r="D42" t="str">
            <v>m</v>
          </cell>
          <cell r="F42">
            <v>11.76</v>
          </cell>
          <cell r="G42">
            <v>0</v>
          </cell>
        </row>
        <row r="43">
          <cell r="B43" t="str">
            <v>18.04.040</v>
          </cell>
          <cell r="C43" t="str">
            <v>Eletroduto de ferro galvanizado de 2 pol., inclusive assentamento.</v>
          </cell>
          <cell r="D43" t="str">
            <v>m</v>
          </cell>
          <cell r="F43">
            <v>15.46</v>
          </cell>
          <cell r="G43">
            <v>0</v>
          </cell>
        </row>
        <row r="44">
          <cell r="B44" t="str">
            <v>18.04.050</v>
          </cell>
          <cell r="C44" t="str">
            <v>Eletroduto de ferro galvanizado de 2 1/2 pol., inclusive assentamento.</v>
          </cell>
          <cell r="D44" t="str">
            <v>m</v>
          </cell>
          <cell r="F44">
            <v>23.01</v>
          </cell>
          <cell r="G44">
            <v>0</v>
          </cell>
        </row>
        <row r="45">
          <cell r="B45" t="str">
            <v>18.04.060</v>
          </cell>
          <cell r="C45" t="str">
            <v>Eletroduto de ferro galvanizado de 4 pol., inclusive assentamento.</v>
          </cell>
          <cell r="D45" t="str">
            <v>m</v>
          </cell>
          <cell r="F45">
            <v>37.299999999999997</v>
          </cell>
          <cell r="G45">
            <v>0</v>
          </cell>
        </row>
        <row r="46">
          <cell r="B46" t="str">
            <v>18.04.061</v>
          </cell>
          <cell r="C46" t="str">
            <v>Eletroduto de PVC rígido de 11/2" com luva de rosca interna, inclusive assentamento</v>
          </cell>
          <cell r="D46" t="str">
            <v>un</v>
          </cell>
          <cell r="F46">
            <v>6.33</v>
          </cell>
        </row>
        <row r="48">
          <cell r="B48" t="str">
            <v>18.05</v>
          </cell>
        </row>
        <row r="49">
          <cell r="B49" t="str">
            <v>18.05.010</v>
          </cell>
          <cell r="C49" t="str">
            <v>Curva de ferro galvanizado de 3/4 pol., inclusive assentamento.</v>
          </cell>
          <cell r="D49" t="str">
            <v>un</v>
          </cell>
          <cell r="F49">
            <v>3.1</v>
          </cell>
          <cell r="G49">
            <v>0</v>
          </cell>
        </row>
        <row r="50">
          <cell r="B50" t="str">
            <v>18.05.020</v>
          </cell>
          <cell r="C50" t="str">
            <v>Curva de ferro galvanizado de 1 pol., inclusive assentamento.</v>
          </cell>
          <cell r="D50" t="str">
            <v>un</v>
          </cell>
          <cell r="F50">
            <v>4.53</v>
          </cell>
          <cell r="G50">
            <v>0</v>
          </cell>
        </row>
        <row r="51">
          <cell r="B51" t="str">
            <v>18.05.030</v>
          </cell>
          <cell r="C51" t="str">
            <v>Curva de ferro galvanizado de 1 1/2 pol., inclusive assentamento.</v>
          </cell>
          <cell r="D51" t="str">
            <v>un</v>
          </cell>
          <cell r="F51">
            <v>10.41</v>
          </cell>
          <cell r="G51">
            <v>0</v>
          </cell>
        </row>
        <row r="52">
          <cell r="B52" t="str">
            <v>18.05.040</v>
          </cell>
          <cell r="C52" t="str">
            <v>Curva de ferro galvanizado de 2 pol., inclusive assentamento.</v>
          </cell>
          <cell r="D52" t="str">
            <v>un</v>
          </cell>
          <cell r="F52">
            <v>16.78</v>
          </cell>
          <cell r="G52">
            <v>0</v>
          </cell>
        </row>
        <row r="53">
          <cell r="B53" t="str">
            <v>18.05.050</v>
          </cell>
          <cell r="C53" t="str">
            <v>Curva de ferro galvanizado de 2 1/2 pol., inclusive assentamento.</v>
          </cell>
          <cell r="D53" t="str">
            <v>un</v>
          </cell>
          <cell r="F53">
            <v>36.65</v>
          </cell>
          <cell r="G53">
            <v>0</v>
          </cell>
        </row>
        <row r="54">
          <cell r="B54" t="str">
            <v>18.05.060</v>
          </cell>
          <cell r="C54" t="str">
            <v>Curva de ferro galvanizado de 4 pol., inclusive assentamento.</v>
          </cell>
          <cell r="D54" t="str">
            <v>un</v>
          </cell>
          <cell r="F54">
            <v>76.64</v>
          </cell>
          <cell r="G54">
            <v>0</v>
          </cell>
        </row>
        <row r="55">
          <cell r="B55" t="str">
            <v>18.05.065</v>
          </cell>
          <cell r="C55" t="str">
            <v>Fornecimento e assentamento de haste de aterramento 5/8" x 2,40 m coppereweld</v>
          </cell>
          <cell r="D55" t="str">
            <v>un</v>
          </cell>
          <cell r="F55">
            <v>22.22</v>
          </cell>
        </row>
        <row r="57">
          <cell r="B57" t="str">
            <v>18.06</v>
          </cell>
        </row>
        <row r="58">
          <cell r="B58" t="str">
            <v>18.06.010</v>
          </cell>
          <cell r="C58" t="str">
            <v>Luva de ferro galvanizado de 3/4 pol., inclusive assentamento.</v>
          </cell>
          <cell r="D58" t="str">
            <v>un</v>
          </cell>
          <cell r="F58">
            <v>1.1299999999999999</v>
          </cell>
          <cell r="G58">
            <v>0</v>
          </cell>
        </row>
        <row r="59">
          <cell r="B59" t="str">
            <v>18.06.020</v>
          </cell>
          <cell r="C59" t="str">
            <v>Luva de ferro galvanizado de 1 pol., inclusive assentamento.</v>
          </cell>
          <cell r="D59" t="str">
            <v>un</v>
          </cell>
          <cell r="F59">
            <v>1.68</v>
          </cell>
          <cell r="G59">
            <v>0</v>
          </cell>
        </row>
        <row r="60">
          <cell r="B60" t="str">
            <v>18.06.030</v>
          </cell>
          <cell r="C60" t="str">
            <v>Luva de ferro galvanizado de 1 1/2 pol., inclusive assentamento.</v>
          </cell>
          <cell r="D60" t="str">
            <v>un</v>
          </cell>
          <cell r="F60">
            <v>2.91</v>
          </cell>
          <cell r="G60">
            <v>0</v>
          </cell>
        </row>
        <row r="61">
          <cell r="B61" t="str">
            <v>18.06.040</v>
          </cell>
          <cell r="C61" t="str">
            <v>Luva de ferro galvanizado de 2 pol., inclusive assentamento.</v>
          </cell>
          <cell r="D61" t="str">
            <v>un</v>
          </cell>
          <cell r="F61">
            <v>4.05</v>
          </cell>
          <cell r="G61">
            <v>0</v>
          </cell>
        </row>
        <row r="62">
          <cell r="B62" t="str">
            <v>18.06.050</v>
          </cell>
          <cell r="C62" t="str">
            <v>Luva de ferro galvanizado de 2 1/2 pol., inclusive assentamento.</v>
          </cell>
          <cell r="D62" t="str">
            <v>un</v>
          </cell>
          <cell r="F62">
            <v>7.16</v>
          </cell>
          <cell r="G62">
            <v>0</v>
          </cell>
        </row>
        <row r="63">
          <cell r="B63" t="str">
            <v>18.06.060</v>
          </cell>
          <cell r="C63" t="str">
            <v>Luva de ferro galvanizado de 4 pol., inclusive assentamento.</v>
          </cell>
          <cell r="D63" t="str">
            <v>un</v>
          </cell>
          <cell r="F63">
            <v>13.42</v>
          </cell>
          <cell r="G63">
            <v>0</v>
          </cell>
        </row>
        <row r="64">
          <cell r="B64" t="str">
            <v>18.06.061</v>
          </cell>
          <cell r="C64" t="str">
            <v>Luva de PVC rígido diâmetro de 2".</v>
          </cell>
          <cell r="D64" t="str">
            <v>un</v>
          </cell>
          <cell r="F64">
            <v>1.93</v>
          </cell>
          <cell r="G64">
            <v>0</v>
          </cell>
        </row>
        <row r="65">
          <cell r="B65" t="str">
            <v>18.06.062</v>
          </cell>
          <cell r="C65" t="str">
            <v>Luva de emenda para cabo 10 mm</v>
          </cell>
          <cell r="D65" t="str">
            <v>un</v>
          </cell>
          <cell r="F65">
            <v>0.35</v>
          </cell>
        </row>
        <row r="67">
          <cell r="B67" t="str">
            <v>18.07</v>
          </cell>
        </row>
        <row r="68">
          <cell r="B68" t="str">
            <v>18.07.010</v>
          </cell>
          <cell r="C68" t="str">
            <v>Jogo de bucha e arruela de alumínio de 1/2 pol., inclusive fixação.</v>
          </cell>
          <cell r="D68" t="str">
            <v>cj</v>
          </cell>
          <cell r="F68">
            <v>0.27</v>
          </cell>
          <cell r="G68">
            <v>0</v>
          </cell>
        </row>
        <row r="69">
          <cell r="B69" t="str">
            <v>18.07.020</v>
          </cell>
          <cell r="C69" t="str">
            <v>Jogo de bucha e arruela de alumínio de 3/4 pol., inclusive fixação.</v>
          </cell>
          <cell r="D69" t="str">
            <v>cj</v>
          </cell>
          <cell r="F69">
            <v>0.28999999999999998</v>
          </cell>
          <cell r="G69">
            <v>0</v>
          </cell>
        </row>
        <row r="70">
          <cell r="B70" t="str">
            <v>18.07.030</v>
          </cell>
          <cell r="C70" t="str">
            <v>Jogo de bucha e arruela de alumínio de 1 pol., inclusive fixação.</v>
          </cell>
          <cell r="D70" t="str">
            <v>cj</v>
          </cell>
          <cell r="F70">
            <v>0.45</v>
          </cell>
          <cell r="G70">
            <v>0</v>
          </cell>
        </row>
        <row r="71">
          <cell r="B71" t="str">
            <v>18.07.040</v>
          </cell>
          <cell r="C71" t="str">
            <v>Jogo de bucha e arruela de alumínio de 1 1/2 pol., inclusive fixação.</v>
          </cell>
          <cell r="D71" t="str">
            <v>cj</v>
          </cell>
          <cell r="F71">
            <v>0.85</v>
          </cell>
          <cell r="G71">
            <v>0</v>
          </cell>
        </row>
        <row r="72">
          <cell r="B72" t="str">
            <v>18.07.050</v>
          </cell>
          <cell r="C72" t="str">
            <v>Jogo de bucha e arruela de alumínio de 2 pol., inclusive fixação.</v>
          </cell>
          <cell r="D72" t="str">
            <v>cj</v>
          </cell>
          <cell r="F72">
            <v>1.64</v>
          </cell>
          <cell r="G72">
            <v>0</v>
          </cell>
        </row>
        <row r="73">
          <cell r="B73" t="str">
            <v>18.07.060</v>
          </cell>
          <cell r="C73" t="str">
            <v>Jogo de bucha e arruela de alumínio de 2 1/2 pol., inclusive fixação.</v>
          </cell>
          <cell r="D73" t="str">
            <v>cj</v>
          </cell>
          <cell r="F73">
            <v>2.39</v>
          </cell>
          <cell r="G73">
            <v>0</v>
          </cell>
        </row>
        <row r="74">
          <cell r="B74" t="str">
            <v>18.07.070</v>
          </cell>
          <cell r="C74" t="str">
            <v>Jogo de bucha e arruela de alumínio de 3 pol., inclusive fixação.</v>
          </cell>
          <cell r="D74" t="str">
            <v>cj</v>
          </cell>
          <cell r="F74">
            <v>3.79</v>
          </cell>
          <cell r="G74">
            <v>0</v>
          </cell>
        </row>
        <row r="75">
          <cell r="B75" t="str">
            <v>18.07.072</v>
          </cell>
          <cell r="C75" t="str">
            <v>Ganchos de 5/16".</v>
          </cell>
          <cell r="D75" t="str">
            <v>un</v>
          </cell>
          <cell r="F75">
            <v>0.8</v>
          </cell>
          <cell r="G75">
            <v>0</v>
          </cell>
        </row>
        <row r="76">
          <cell r="B76" t="str">
            <v>18.07.080</v>
          </cell>
          <cell r="C76" t="str">
            <v>Jogo de bucha e arruela de alumínio de 4 pol., inclusive fixação.</v>
          </cell>
          <cell r="D76" t="str">
            <v>cj</v>
          </cell>
          <cell r="F76">
            <v>5.31</v>
          </cell>
          <cell r="G76">
            <v>0</v>
          </cell>
        </row>
        <row r="78">
          <cell r="B78" t="str">
            <v>18.08</v>
          </cell>
        </row>
        <row r="79">
          <cell r="B79" t="str">
            <v>18.08.010</v>
          </cell>
          <cell r="C79" t="str">
            <v>Caixa para medição monofásica uso interno, inclusive colocação (padrão CELPE).</v>
          </cell>
          <cell r="D79" t="str">
            <v>un</v>
          </cell>
          <cell r="F79">
            <v>38.5</v>
          </cell>
          <cell r="G79">
            <v>0</v>
          </cell>
        </row>
        <row r="80">
          <cell r="B80" t="str">
            <v>18.08.020</v>
          </cell>
          <cell r="C80" t="str">
            <v>Caixa para medição monofásica uso externo, inclusive colocação (padrão CELPE).</v>
          </cell>
          <cell r="D80" t="str">
            <v>un</v>
          </cell>
          <cell r="F80">
            <v>48.6</v>
          </cell>
          <cell r="G80">
            <v>0</v>
          </cell>
        </row>
        <row r="82">
          <cell r="B82" t="str">
            <v>18.09</v>
          </cell>
        </row>
        <row r="83">
          <cell r="B83" t="str">
            <v>18.09.010</v>
          </cell>
          <cell r="C83" t="str">
            <v>Caixa para medição trifásica uso interno, modelo D, inclusive colocação (padrão CELPE).</v>
          </cell>
          <cell r="D83" t="str">
            <v>un</v>
          </cell>
          <cell r="F83">
            <v>82.93</v>
          </cell>
          <cell r="G83">
            <v>0</v>
          </cell>
        </row>
        <row r="84">
          <cell r="B84" t="str">
            <v>18.09.020</v>
          </cell>
          <cell r="C84" t="str">
            <v>Caixa para medição trifásica uso externo, modelo D, inclusive colocação (padrão CELPE).</v>
          </cell>
          <cell r="D84" t="str">
            <v>un</v>
          </cell>
          <cell r="F84">
            <v>100.93</v>
          </cell>
          <cell r="G84">
            <v>0</v>
          </cell>
        </row>
        <row r="86">
          <cell r="B86" t="str">
            <v>18.10</v>
          </cell>
        </row>
        <row r="87">
          <cell r="B87" t="str">
            <v>18.10.020</v>
          </cell>
          <cell r="C87" t="str">
            <v>Chave de faca de 2 polos, 30 A, 250 V, com base de ardósia, com 02 fusíveis tipo cartucho e parafusos, inclusive instalação em quadro de medição.</v>
          </cell>
          <cell r="D87" t="str">
            <v>un</v>
          </cell>
          <cell r="F87">
            <v>11.1</v>
          </cell>
          <cell r="G87">
            <v>0</v>
          </cell>
        </row>
        <row r="88">
          <cell r="B88" t="str">
            <v>18.10.030</v>
          </cell>
          <cell r="C88" t="str">
            <v>Chave de faca de 2 polos, 60 A, 250 V, com base de ardósia, com 02 fusíveis tipo cartucho e parafusos, inclusive instalação em quadro de medição.</v>
          </cell>
          <cell r="D88" t="str">
            <v>un</v>
          </cell>
          <cell r="F88">
            <v>16.3</v>
          </cell>
          <cell r="G88">
            <v>0</v>
          </cell>
        </row>
        <row r="89">
          <cell r="B89" t="str">
            <v>18.10.040</v>
          </cell>
          <cell r="C89" t="str">
            <v>Chave de faca de 3 polos, 60 A, 600 V, com base de ardósia, com 03 fusíveis tipo cartucho e parafusos, inclusive instalação em quadro de medição.</v>
          </cell>
          <cell r="D89" t="str">
            <v>un</v>
          </cell>
          <cell r="F89">
            <v>31.96</v>
          </cell>
          <cell r="G89">
            <v>0</v>
          </cell>
        </row>
        <row r="90">
          <cell r="B90" t="str">
            <v>18.10.050</v>
          </cell>
          <cell r="C90" t="str">
            <v>Chave de faca de 3 polos, 100 A, 600 V, com base de ardósia, com 03 fusíveis tipo cartucho e parafusos, inclusive instalação em quadro de medição.</v>
          </cell>
          <cell r="D90" t="str">
            <v>un</v>
          </cell>
          <cell r="F90">
            <v>57.62</v>
          </cell>
          <cell r="G90">
            <v>0</v>
          </cell>
        </row>
        <row r="91">
          <cell r="B91" t="str">
            <v>18.10.060</v>
          </cell>
          <cell r="C91" t="str">
            <v>Chave seccionadora com fusível, 125A, tipo 3NP4090 SIEMENS ou similar, tripolar com 03 fusíveis NH tamanho 00 e parafusos, inclusive instalação em quadro de medição.</v>
          </cell>
          <cell r="D91" t="str">
            <v>un</v>
          </cell>
          <cell r="F91">
            <v>85.08</v>
          </cell>
          <cell r="G91">
            <v>0</v>
          </cell>
        </row>
        <row r="92">
          <cell r="B92" t="str">
            <v>18.10.070</v>
          </cell>
          <cell r="C92" t="str">
            <v>Chave seccionadora com fusível, 250A, tipo 3NP2200 SIEMENS ou similar, tripolar com 03 fusíveis NH tamanho 01 e parafusos, inclusive instalação em quadro de medição.</v>
          </cell>
          <cell r="D92" t="str">
            <v>un</v>
          </cell>
          <cell r="F92">
            <v>141.25</v>
          </cell>
          <cell r="G92">
            <v>0</v>
          </cell>
        </row>
        <row r="94">
          <cell r="B94" t="str">
            <v>18.11</v>
          </cell>
        </row>
        <row r="95">
          <cell r="B95" t="str">
            <v>18.11.030</v>
          </cell>
          <cell r="C95" t="str">
            <v>Base para fusível tipo NH de 6 A a 125A, tamanho 00, SIEMENS ou similar, com parafusos, inclusive instalação em quadro.</v>
          </cell>
          <cell r="D95" t="str">
            <v>un</v>
          </cell>
          <cell r="F95">
            <v>9.09</v>
          </cell>
          <cell r="G95">
            <v>0</v>
          </cell>
        </row>
        <row r="96">
          <cell r="B96" t="str">
            <v>18.11.040</v>
          </cell>
          <cell r="C96" t="str">
            <v>Base para fusível tipo NH de 36 A a 250A, tamanho 1, SIEMENS ou similar, com parafusos, inclusive instalação em quadro.</v>
          </cell>
          <cell r="D96" t="str">
            <v>un</v>
          </cell>
          <cell r="F96">
            <v>17.96</v>
          </cell>
          <cell r="G96">
            <v>0</v>
          </cell>
        </row>
        <row r="98">
          <cell r="B98" t="str">
            <v>18.12</v>
          </cell>
        </row>
        <row r="99">
          <cell r="B99" t="str">
            <v>18.12.070</v>
          </cell>
          <cell r="C99" t="str">
            <v>Fusível tipo NH de 20A,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18.12.080</v>
          </cell>
          <cell r="C100" t="str">
            <v>Fusível tipo NH de 25A,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18.12.090</v>
          </cell>
          <cell r="C101" t="str">
            <v>Fusível tipo NH de 36A,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18.12.100</v>
          </cell>
          <cell r="C102" t="str">
            <v>Fusível tipo NH de 50A,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18.12.110</v>
          </cell>
          <cell r="C103" t="str">
            <v>Fusível tipo NH de 63A,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18.12.120</v>
          </cell>
          <cell r="C104" t="str">
            <v>Fusível tipo NH de 80A,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18.12.130</v>
          </cell>
          <cell r="C105" t="str">
            <v>Fusível tipo NH de 100A,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18.12.140</v>
          </cell>
          <cell r="C106" t="str">
            <v>Fusível tipo NH de 125A, tamanho 00, SIEMENS ou similar, inclusive instalação em quadro.</v>
          </cell>
          <cell r="D106" t="str">
            <v>un</v>
          </cell>
          <cell r="F106">
            <v>5.67</v>
          </cell>
          <cell r="G106">
            <v>0</v>
          </cell>
        </row>
        <row r="107">
          <cell r="B107" t="str">
            <v>18.12.150</v>
          </cell>
          <cell r="C107" t="str">
            <v>Fusível tipo NH de 160A,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18.12.160</v>
          </cell>
          <cell r="C108" t="str">
            <v>Fusível tipo NH de 200A, tamanho 01,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09">
          <cell r="B109" t="str">
            <v>18.12.170</v>
          </cell>
          <cell r="C109" t="str">
            <v>Fusível tipo NH de 250A, tamanho 1, SIEMENS ou similar, inclusive instalação em quadro.</v>
          </cell>
          <cell r="D109" t="str">
            <v>un</v>
          </cell>
          <cell r="F109">
            <v>12.26</v>
          </cell>
          <cell r="G109">
            <v>0</v>
          </cell>
        </row>
        <row r="111">
          <cell r="B111" t="str">
            <v>18.13</v>
          </cell>
        </row>
        <row r="112">
          <cell r="B112" t="str">
            <v>18.13.005</v>
          </cell>
          <cell r="C112" t="str">
            <v>Eletroduto flexível preto de 1", assentado em valas com profundidade de 0,60 m, inclusive escavação e reaterro.</v>
          </cell>
          <cell r="D112" t="str">
            <v>m</v>
          </cell>
          <cell r="F112">
            <v>3.1</v>
          </cell>
          <cell r="G112">
            <v>0</v>
          </cell>
        </row>
        <row r="113">
          <cell r="B113" t="str">
            <v>18.13.010</v>
          </cell>
          <cell r="C113" t="str">
            <v>Eletroduto de PVC rígido rosqueável de 1/2 pol., com luva de rosca interna, inclusive assentamento em lajes.</v>
          </cell>
          <cell r="D113" t="str">
            <v>m</v>
          </cell>
          <cell r="F113">
            <v>1.46</v>
          </cell>
          <cell r="G113">
            <v>0</v>
          </cell>
        </row>
        <row r="114">
          <cell r="B114" t="str">
            <v>18.13.020</v>
          </cell>
          <cell r="C114" t="str">
            <v>Eletroduto de PVC rígido rosqueável de 3/4 pol., com luva de rosca interna, inclusive assentamento em lajes.</v>
          </cell>
          <cell r="D114" t="str">
            <v>m</v>
          </cell>
          <cell r="F114">
            <v>1.51</v>
          </cell>
          <cell r="G114">
            <v>0</v>
          </cell>
        </row>
        <row r="115">
          <cell r="B115" t="str">
            <v>18.13.030</v>
          </cell>
          <cell r="C115" t="str">
            <v>Eletroduto de PVC rígido rosqueável de 1 pol., com luva de rosca interna, inclusive assentamento em lajes.</v>
          </cell>
          <cell r="D115" t="str">
            <v>m</v>
          </cell>
          <cell r="F115">
            <v>2.54</v>
          </cell>
          <cell r="G115">
            <v>0</v>
          </cell>
        </row>
        <row r="116">
          <cell r="B116" t="str">
            <v>18.13.040</v>
          </cell>
          <cell r="C116" t="str">
            <v>Eletroduto de PVC rígido rosqueável de 1/2 pol., com luva de rosca interna, inclusive assentamento com rasgo em alvenaria.</v>
          </cell>
          <cell r="D116" t="str">
            <v>m</v>
          </cell>
          <cell r="F116">
            <v>2.23</v>
          </cell>
          <cell r="G116">
            <v>0</v>
          </cell>
        </row>
        <row r="117">
          <cell r="B117" t="str">
            <v>18.13.050</v>
          </cell>
          <cell r="C117" t="str">
            <v>Eletroduto de PVC rígido rosqueável de 3/4 pol., com luva de rosca interna, inclusive assentamento com rasgo em alvenaria.</v>
          </cell>
          <cell r="D117" t="str">
            <v>m</v>
          </cell>
          <cell r="F117">
            <v>2.2799999999999998</v>
          </cell>
          <cell r="G117">
            <v>0</v>
          </cell>
        </row>
        <row r="118">
          <cell r="B118" t="str">
            <v>18.13.060</v>
          </cell>
          <cell r="C118" t="str">
            <v>Eletroduto de PVC rígido rosqueável de 1 pol., com luva de rosca interna, inclusive assentamento com rasgo em alvenaria.</v>
          </cell>
          <cell r="D118" t="str">
            <v>m</v>
          </cell>
          <cell r="F118">
            <v>3.3</v>
          </cell>
          <cell r="G118">
            <v>0</v>
          </cell>
        </row>
        <row r="119">
          <cell r="B119" t="str">
            <v>18.12.070</v>
          </cell>
          <cell r="C119" t="str">
            <v>Eletroduto de PVC rígido rosqueável de 1 1/4 pol., com luva de rosca interna, inclusive assentamento com rasgo em alvenaria.</v>
          </cell>
          <cell r="D119" t="str">
            <v>m</v>
          </cell>
          <cell r="F119">
            <v>4.3099999999999996</v>
          </cell>
          <cell r="G119">
            <v>0</v>
          </cell>
        </row>
        <row r="120">
          <cell r="B120" t="str">
            <v>18.13.080</v>
          </cell>
          <cell r="C120" t="str">
            <v>Eletroduto de PVC rígido rosqueável de 1 1/2 pol., com luva de rosca interna, inclusive assentamento com rasgo em alvenaria.</v>
          </cell>
          <cell r="D120" t="str">
            <v>m</v>
          </cell>
          <cell r="F120">
            <v>5.65</v>
          </cell>
          <cell r="G120">
            <v>0</v>
          </cell>
        </row>
        <row r="121">
          <cell r="B121" t="str">
            <v>18.13.085</v>
          </cell>
          <cell r="C121" t="str">
            <v>Fornecimento e colocação de eletroduto de ferro galvanizado de 3 ".</v>
          </cell>
          <cell r="D121" t="str">
            <v>m</v>
          </cell>
          <cell r="F121">
            <v>29.91</v>
          </cell>
        </row>
        <row r="122">
          <cell r="B122" t="str">
            <v>18.13.086</v>
          </cell>
          <cell r="C122" t="str">
            <v>Fornecimento e instalação de quadro de distribuição para telefone.</v>
          </cell>
          <cell r="D122" t="str">
            <v>un</v>
          </cell>
          <cell r="F122">
            <v>96.07</v>
          </cell>
        </row>
        <row r="123">
          <cell r="B123" t="str">
            <v>18.13.090</v>
          </cell>
          <cell r="C123" t="str">
            <v>Eletroduto de PVC rígido rosqueável de 2 pol., com luva de rosca interna, inclusive assentamento com rasgo em alvenaria.</v>
          </cell>
          <cell r="D123" t="str">
            <v>m</v>
          </cell>
          <cell r="F123">
            <v>7.33</v>
          </cell>
          <cell r="G123">
            <v>0</v>
          </cell>
        </row>
        <row r="124">
          <cell r="B124" t="str">
            <v>18.13.100</v>
          </cell>
          <cell r="C124" t="str">
            <v>Eletroduto de PVC rígido rosqueável de 3 pol., com luva de rosca interna, inclusive assentamento com rasgo em alvenaria.</v>
          </cell>
          <cell r="D124" t="str">
            <v>m</v>
          </cell>
          <cell r="F124">
            <v>13.81</v>
          </cell>
          <cell r="G124">
            <v>0</v>
          </cell>
        </row>
        <row r="125">
          <cell r="B125" t="str">
            <v>18.13.110</v>
          </cell>
          <cell r="C125" t="str">
            <v>Eletroduto de PVC rígido rosqueável de 1/2 pol., com luva de rosca interna assentado em valas com profundidade de 0,60 m, inclusive escavação e reaterro.</v>
          </cell>
          <cell r="D125" t="str">
            <v>m</v>
          </cell>
          <cell r="F125">
            <v>3.33</v>
          </cell>
          <cell r="G125">
            <v>0</v>
          </cell>
        </row>
        <row r="126">
          <cell r="B126" t="str">
            <v>18.13.120</v>
          </cell>
          <cell r="C126" t="str">
            <v>Eletroduto de PVC rígido rosqueável de 3/4 pol., com luva de rosca interna assentado em valas com profundidade de 0,60 m, inclusive escavação e reaterro.</v>
          </cell>
          <cell r="D126" t="str">
            <v>m</v>
          </cell>
          <cell r="F126">
            <v>4.29</v>
          </cell>
          <cell r="G126">
            <v>0</v>
          </cell>
        </row>
        <row r="127">
          <cell r="B127" t="str">
            <v>18.13.130</v>
          </cell>
          <cell r="C127" t="str">
            <v>Eletroduto de PVC rígido rosqueável de 1 pol., com luva de rosca interna assentado em valas com profundidade de 0,60 m, inclusive escavação e reaterro.</v>
          </cell>
          <cell r="D127" t="str">
            <v>m</v>
          </cell>
          <cell r="F127">
            <v>5.75</v>
          </cell>
          <cell r="G127">
            <v>0</v>
          </cell>
        </row>
        <row r="128">
          <cell r="B128" t="str">
            <v>18.13.140</v>
          </cell>
          <cell r="C128" t="str">
            <v>Eletroduto de PVC rígido rosqueável de 1 1/2 pol., com luva de rosca interna assentado em valas com profundidade de 0,60 m, inclusive escavação e reaterro.</v>
          </cell>
          <cell r="D128" t="str">
            <v>m</v>
          </cell>
          <cell r="F128">
            <v>6.33</v>
          </cell>
          <cell r="G128">
            <v>0</v>
          </cell>
        </row>
        <row r="129">
          <cell r="B129" t="str">
            <v>18.13.150</v>
          </cell>
          <cell r="C129" t="str">
            <v>Eletroduto de PVC rígido rosqueável de 2 pol., com luva de rosca interna assentado em valas com profundidade de 0,60 m, inclusive escavação e reaterro.</v>
          </cell>
          <cell r="D129" t="str">
            <v>m</v>
          </cell>
          <cell r="F129">
            <v>8</v>
          </cell>
          <cell r="G129">
            <v>0</v>
          </cell>
        </row>
        <row r="130">
          <cell r="B130" t="str">
            <v>18.13.160</v>
          </cell>
          <cell r="C130" t="str">
            <v>Eletroduto de PVC rígido rosqueável de 3 pol., com luva de rosca interna assentado em valas com profundidade de 0,60 m, inclusive escavação e reaterro.</v>
          </cell>
          <cell r="D130" t="str">
            <v>m</v>
          </cell>
          <cell r="F130">
            <v>13.95</v>
          </cell>
          <cell r="G130">
            <v>0</v>
          </cell>
        </row>
        <row r="131">
          <cell r="B131" t="str">
            <v>18.13.170</v>
          </cell>
          <cell r="C131" t="str">
            <v>Eletroduto de PVC rígido rosqueável de 4 pol., com luva de rosca interna assentado em valas com profundidade de 0,60 m, inclusive escavação e reaterro.</v>
          </cell>
          <cell r="D131" t="str">
            <v>m</v>
          </cell>
          <cell r="F131">
            <v>19.14</v>
          </cell>
          <cell r="G131">
            <v>0</v>
          </cell>
        </row>
        <row r="133">
          <cell r="B133" t="str">
            <v>18.14</v>
          </cell>
        </row>
        <row r="134">
          <cell r="B134" t="str">
            <v>18.14.010</v>
          </cell>
          <cell r="C134" t="str">
            <v xml:space="preserve">Curva de PVC rígido rosqueável de 3/4 pol., com luva de rosca interna, inclusive assentado. </v>
          </cell>
          <cell r="D134" t="str">
            <v>un</v>
          </cell>
          <cell r="F134">
            <v>2.4500000000000002</v>
          </cell>
          <cell r="G134">
            <v>0</v>
          </cell>
        </row>
        <row r="135">
          <cell r="B135" t="str">
            <v>18.14.020</v>
          </cell>
          <cell r="C135" t="str">
            <v xml:space="preserve">Curva de PVC rígido rosqueável de 1 pol., com luva de rosca interna, inclusive assentado. </v>
          </cell>
          <cell r="D135" t="str">
            <v>un</v>
          </cell>
          <cell r="F135">
            <v>2.6</v>
          </cell>
          <cell r="G135">
            <v>0</v>
          </cell>
        </row>
        <row r="136">
          <cell r="B136" t="str">
            <v>18.14.030</v>
          </cell>
          <cell r="C136" t="str">
            <v xml:space="preserve">Curva de PVC rígido rosqueável de 1 1/4 pol., com luva de rosca interna, inclusive assentado. </v>
          </cell>
          <cell r="D136" t="str">
            <v>un</v>
          </cell>
          <cell r="F136">
            <v>4.0999999999999996</v>
          </cell>
          <cell r="G136">
            <v>0</v>
          </cell>
        </row>
        <row r="137">
          <cell r="B137" t="str">
            <v>18.14.040</v>
          </cell>
          <cell r="C137" t="str">
            <v xml:space="preserve">Curva de PVC rígido rosqueável de 1 1/2 pol., com luva de rosca interna, inclusive assentado. </v>
          </cell>
          <cell r="D137" t="str">
            <v>un</v>
          </cell>
          <cell r="F137">
            <v>5.0999999999999996</v>
          </cell>
          <cell r="G137">
            <v>0</v>
          </cell>
        </row>
        <row r="138">
          <cell r="B138" t="str">
            <v>18.14.050</v>
          </cell>
          <cell r="C138" t="str">
            <v xml:space="preserve">Curva de PVC rígido rosqueável de 2 pol., com luva de rosca interna, inclusive assentado. </v>
          </cell>
          <cell r="D138" t="str">
            <v>un</v>
          </cell>
          <cell r="F138">
            <v>7.96</v>
          </cell>
          <cell r="G138">
            <v>0</v>
          </cell>
        </row>
        <row r="139">
          <cell r="B139" t="str">
            <v>18.14.060</v>
          </cell>
          <cell r="C139" t="str">
            <v xml:space="preserve">Curva de PVC rígido rosqueável de 3 pol., com luva de rosca interna, inclusive assentado. </v>
          </cell>
          <cell r="D139" t="str">
            <v>un</v>
          </cell>
          <cell r="F139">
            <v>23.46</v>
          </cell>
          <cell r="G139">
            <v>0</v>
          </cell>
        </row>
        <row r="140">
          <cell r="B140" t="str">
            <v>18.14.070</v>
          </cell>
          <cell r="C140" t="str">
            <v xml:space="preserve">Curva de PVC rígido rosqueável de 4 pol., com luva de rosca interna, inclusive assentado. </v>
          </cell>
          <cell r="D140" t="str">
            <v>un</v>
          </cell>
          <cell r="F140">
            <v>37.86</v>
          </cell>
          <cell r="G140">
            <v>0</v>
          </cell>
        </row>
        <row r="142">
          <cell r="B142" t="str">
            <v>18.15</v>
          </cell>
        </row>
        <row r="143">
          <cell r="B143" t="str">
            <v>18.15.010</v>
          </cell>
          <cell r="C143" t="str">
            <v>Caixa 4 x 2 pol. Tigreflex ou similar,  inclusive assentamento.</v>
          </cell>
          <cell r="D143" t="str">
            <v>un</v>
          </cell>
          <cell r="F143">
            <v>1.45</v>
          </cell>
          <cell r="G143">
            <v>0</v>
          </cell>
        </row>
        <row r="144">
          <cell r="B144" t="str">
            <v>18.15.020</v>
          </cell>
          <cell r="C144" t="str">
            <v>Caixa 4 x 4 pol. Tigreflex ou similar,  inclusive assentamento.</v>
          </cell>
          <cell r="D144" t="str">
            <v>un</v>
          </cell>
          <cell r="F144">
            <v>1.75</v>
          </cell>
          <cell r="G144">
            <v>0</v>
          </cell>
        </row>
        <row r="145">
          <cell r="B145" t="str">
            <v>18.15.030</v>
          </cell>
          <cell r="C145" t="str">
            <v>Caixa octogonal de 4" Tigreflex ou similar, com fundo móvel, inclusive assentaemnto em laje.</v>
          </cell>
          <cell r="D145" t="str">
            <v>un</v>
          </cell>
          <cell r="F145">
            <v>1.9</v>
          </cell>
          <cell r="G145">
            <v>0</v>
          </cell>
        </row>
        <row r="146">
          <cell r="B146" t="str">
            <v>18.15.035</v>
          </cell>
          <cell r="C146" t="str">
            <v>Fornecimento e colocação de caixa pré-moldada para ar-condicionado de 15.000 BTU's</v>
          </cell>
          <cell r="D146" t="str">
            <v>un</v>
          </cell>
          <cell r="F146">
            <v>73.38</v>
          </cell>
        </row>
        <row r="148">
          <cell r="B148" t="str">
            <v>18.16</v>
          </cell>
        </row>
        <row r="149">
          <cell r="B149" t="str">
            <v>18.16.010</v>
          </cell>
          <cell r="C149" t="str">
            <v>Tomada de embutir (2P+1T) com placa para caixa de 4 x 2 pol., 20 A, 250 V, Pial (linha silentoque) ou similar, inclusive instalação.</v>
          </cell>
          <cell r="D149" t="str">
            <v>un</v>
          </cell>
          <cell r="F149">
            <v>7.08</v>
          </cell>
          <cell r="G149">
            <v>0</v>
          </cell>
        </row>
        <row r="150">
          <cell r="B150" t="str">
            <v>18.16.020</v>
          </cell>
          <cell r="C150" t="str">
            <v>Tomada de embutir para telefone quatro polos, Padrão Telebrás, com placa, para caixa de 4 x 2 pol., Pial (linha silentoque) ou similar, inclusive instalação.</v>
          </cell>
          <cell r="D150" t="str">
            <v>un</v>
          </cell>
          <cell r="F150">
            <v>6.55</v>
          </cell>
          <cell r="G150">
            <v>0</v>
          </cell>
        </row>
        <row r="152">
          <cell r="B152" t="str">
            <v>18.17</v>
          </cell>
        </row>
        <row r="153">
          <cell r="B153" t="str">
            <v>18.17.010</v>
          </cell>
          <cell r="C153" t="str">
            <v>Conjunto ARSTOP ou similar de embutir, em caixa 4 x 4 pol., com placa, tomada Tripolar para pino chato e disjuntor termomagnético de 25 A, 250 V, inclusive instalação.</v>
          </cell>
          <cell r="D153" t="str">
            <v>un</v>
          </cell>
          <cell r="F153">
            <v>20.72</v>
          </cell>
          <cell r="G153">
            <v>0</v>
          </cell>
        </row>
        <row r="155">
          <cell r="B155" t="str">
            <v>18.18</v>
          </cell>
        </row>
        <row r="156">
          <cell r="B156" t="str">
            <v>18.18.010</v>
          </cell>
          <cell r="C156" t="str">
            <v>Interruptor de embutir de uma secção para caixa de 4 x 2 pol., com placa, 10 A, 250 V, Pial (linha silentoque) ou similar, inclusive instalação.</v>
          </cell>
          <cell r="D156" t="str">
            <v>un</v>
          </cell>
          <cell r="F156">
            <v>3.71</v>
          </cell>
          <cell r="G156">
            <v>0</v>
          </cell>
        </row>
        <row r="157">
          <cell r="B157" t="str">
            <v>18.18.020</v>
          </cell>
          <cell r="C157" t="str">
            <v>Interruptor de embutir de duas secções para caixa de 4 x 2 pol., com placa, 10 A, 250 V, Pial (linha silentoque) ou similar, inclusive instalação.</v>
          </cell>
          <cell r="D157" t="str">
            <v>un</v>
          </cell>
          <cell r="F157">
            <v>5.95</v>
          </cell>
          <cell r="G157">
            <v>0</v>
          </cell>
        </row>
        <row r="158">
          <cell r="B158" t="str">
            <v>18.18.030</v>
          </cell>
          <cell r="C158" t="str">
            <v>Interruptor de embutir de três secções para caixa de 4 x 2 pol., com placa, 10 A, 250 V, Pial (linha silentoque) ou similar, inclusive instalação.</v>
          </cell>
          <cell r="D158" t="str">
            <v>un</v>
          </cell>
          <cell r="F158">
            <v>7.88</v>
          </cell>
          <cell r="G158">
            <v>0</v>
          </cell>
        </row>
        <row r="159">
          <cell r="B159" t="str">
            <v>18.18.040</v>
          </cell>
          <cell r="C159" t="str">
            <v>Interruptor de embutir de uma secção conjugada com tomada, para caixa de 4 x 2 pol., com placa, 10 A, 250 V, Pial (linha silentoque) ou similar, inclusive instalação.</v>
          </cell>
          <cell r="D159" t="str">
            <v>un</v>
          </cell>
          <cell r="F159">
            <v>5.95</v>
          </cell>
          <cell r="G159">
            <v>0</v>
          </cell>
        </row>
        <row r="160">
          <cell r="B160" t="str">
            <v>18.18.050</v>
          </cell>
          <cell r="C160" t="str">
            <v>Interruptor de embutir de duas secções conjugada com tomada, para caixa de 4 x 2 pol., com placa, 10 A, 250 V, Pial (linha silentoque) ou similar, inclusive instalação.</v>
          </cell>
          <cell r="D160" t="str">
            <v>un</v>
          </cell>
          <cell r="F160">
            <v>7.88</v>
          </cell>
          <cell r="G160">
            <v>0</v>
          </cell>
        </row>
        <row r="161">
          <cell r="B161" t="str">
            <v>18.18.060</v>
          </cell>
          <cell r="C161" t="str">
            <v>Interruptor de embutir Three-Way (vai e vem), para caixa de 4 x 2 pol., com placa, 10 A, 250 V, Pial (linha silentoque) ou similar, inclusive instalação.</v>
          </cell>
          <cell r="D161" t="str">
            <v>un</v>
          </cell>
          <cell r="F161">
            <v>4.58</v>
          </cell>
          <cell r="G161">
            <v>0</v>
          </cell>
        </row>
        <row r="163">
          <cell r="B163" t="str">
            <v>18.19</v>
          </cell>
        </row>
        <row r="164">
          <cell r="B164" t="str">
            <v>18.19.010</v>
          </cell>
          <cell r="C164" t="str">
            <v>Fio de cobre, têmpera mole, classe 1, isolamento de PVC - 70 C, tipo BWF, 750 V, Foreplast ou similar, S.M. - 1,5 mm², inclusive instalação em eletroduto.</v>
          </cell>
          <cell r="D164" t="str">
            <v>m</v>
          </cell>
          <cell r="F164">
            <v>0.59</v>
          </cell>
          <cell r="G164">
            <v>0</v>
          </cell>
        </row>
        <row r="165">
          <cell r="B165" t="str">
            <v>18.19.020</v>
          </cell>
          <cell r="C165" t="str">
            <v>Fio de cobre, têmpera mole, classe 1, isolamento de PVC - 70 C, tipo BWF, 750 V, Foreplast ou similar, S.M. - 2,5 mm², inclusive instalação em eletroduto.</v>
          </cell>
          <cell r="D165" t="str">
            <v>m</v>
          </cell>
          <cell r="F165">
            <v>0.91</v>
          </cell>
          <cell r="G165">
            <v>0</v>
          </cell>
        </row>
        <row r="166">
          <cell r="B166" t="str">
            <v>18.19.025</v>
          </cell>
          <cell r="C166" t="str">
            <v>Cabro de cobre, têmpera mole, encordoamento classe 2, isolamento de PVC - 70 C, tipo BWF, 750 V, Foreplast ou similar, S.M. - 2,5 mm², inclusive instalação em eletroduto.</v>
          </cell>
          <cell r="D166" t="str">
            <v>m</v>
          </cell>
          <cell r="F166">
            <v>0.78</v>
          </cell>
          <cell r="G166">
            <v>0</v>
          </cell>
        </row>
        <row r="167">
          <cell r="B167" t="str">
            <v>18.19.030</v>
          </cell>
          <cell r="C167" t="str">
            <v>Cabo de cobre, têmpera mole, encordoamento classe 2, isolamento de PVC - 70 C, tipo BWF, 750 V, Foreplast ou similar, S.M. - 4,0 mm², inclusive instalação em eletroduto.</v>
          </cell>
          <cell r="D167" t="str">
            <v>m</v>
          </cell>
          <cell r="F167">
            <v>0.94</v>
          </cell>
          <cell r="G167">
            <v>0</v>
          </cell>
        </row>
        <row r="168">
          <cell r="B168" t="str">
            <v>18.19.040</v>
          </cell>
          <cell r="C168" t="str">
            <v>Cabo de cobre, têmpera mole, encordoamento classe 2, isolamento de PVC - 70 C, tipo BWF, 750 V, Foreplast ou similar, S.M. - 6,0 mm², inclusive instalação em eletroduto.</v>
          </cell>
          <cell r="D168" t="str">
            <v>m</v>
          </cell>
          <cell r="F168">
            <v>1.1299999999999999</v>
          </cell>
          <cell r="G168">
            <v>0</v>
          </cell>
        </row>
        <row r="169">
          <cell r="B169" t="str">
            <v>18.19.041</v>
          </cell>
          <cell r="C169" t="str">
            <v>Cabo de cobre, têmpera mole, encordoamento classe 2, isolamento de PVC - 70 C, tipo BWF, 750 V, Foreplast ou similar, S.M. - 10,0 mm², inclusive instalação em eletroduto.</v>
          </cell>
          <cell r="D169" t="str">
            <v>m</v>
          </cell>
          <cell r="F169">
            <v>1.6</v>
          </cell>
          <cell r="G169">
            <v>0</v>
          </cell>
        </row>
        <row r="170">
          <cell r="B170" t="str">
            <v>18.19.042</v>
          </cell>
          <cell r="C170" t="str">
            <v>Cabo de cobre, têmpera mole, encordoamento classe 2, isolamento de PVC - 70 C, tipo BWF, 750 V, Foreplast ou similar, S.M. - 16,0 mm², inclusive instalação em eletroduto.</v>
          </cell>
          <cell r="D170" t="str">
            <v>m</v>
          </cell>
          <cell r="F170">
            <v>2.11</v>
          </cell>
          <cell r="G170">
            <v>0</v>
          </cell>
        </row>
        <row r="171">
          <cell r="B171" t="str">
            <v>18.19.043</v>
          </cell>
          <cell r="C171" t="str">
            <v>Cabo de cobre, têmpera mole, encordoamento classe 2, isolamento de PVC - 70 C, tipo BWF, 750 V, Foreplast ou similar, S.M. - 25,0 mm², inclusive instalação em eletroduto.</v>
          </cell>
          <cell r="D171" t="str">
            <v>m</v>
          </cell>
          <cell r="F171">
            <v>2.93</v>
          </cell>
          <cell r="G171">
            <v>0</v>
          </cell>
        </row>
        <row r="172">
          <cell r="B172" t="str">
            <v>18.19.046</v>
          </cell>
          <cell r="C172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2" t="str">
            <v>m</v>
          </cell>
          <cell r="F172">
            <v>0.69</v>
          </cell>
          <cell r="G172">
            <v>0</v>
          </cell>
        </row>
        <row r="173">
          <cell r="B173" t="str">
            <v>18.19.047</v>
          </cell>
          <cell r="C173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3" t="str">
            <v>m</v>
          </cell>
          <cell r="F173">
            <v>0.83</v>
          </cell>
          <cell r="G173">
            <v>0</v>
          </cell>
        </row>
        <row r="174">
          <cell r="B174" t="str">
            <v>18.19.048</v>
          </cell>
          <cell r="C174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4" t="str">
            <v>m</v>
          </cell>
          <cell r="F174">
            <v>1.44</v>
          </cell>
          <cell r="G174">
            <v>0</v>
          </cell>
        </row>
        <row r="175">
          <cell r="B175" t="str">
            <v>18.19.049</v>
          </cell>
          <cell r="C175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5" t="str">
            <v>m</v>
          </cell>
          <cell r="F175">
            <v>1.3</v>
          </cell>
          <cell r="G175">
            <v>0</v>
          </cell>
        </row>
        <row r="176">
          <cell r="B176" t="str">
            <v>18.19.050</v>
          </cell>
          <cell r="C176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6" t="str">
            <v>m</v>
          </cell>
          <cell r="F176">
            <v>1.77</v>
          </cell>
          <cell r="G176">
            <v>0</v>
          </cell>
        </row>
        <row r="177">
          <cell r="B177" t="str">
            <v>18.19.060</v>
          </cell>
          <cell r="C177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7" t="str">
            <v>m</v>
          </cell>
          <cell r="F177">
            <v>2.42</v>
          </cell>
          <cell r="G177">
            <v>0</v>
          </cell>
        </row>
        <row r="178">
          <cell r="B178" t="str">
            <v>18.19.065</v>
          </cell>
          <cell r="C178" t="str">
            <v>Dec., de piso cimentado.</v>
          </cell>
          <cell r="F178">
            <v>9.1</v>
          </cell>
          <cell r="G178">
            <v>0</v>
          </cell>
        </row>
        <row r="179">
          <cell r="B179" t="str">
            <v>18.19.070</v>
          </cell>
          <cell r="C179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9" t="str">
            <v>m</v>
          </cell>
          <cell r="F179">
            <v>3.41</v>
          </cell>
          <cell r="G179">
            <v>0</v>
          </cell>
        </row>
        <row r="180">
          <cell r="B180" t="str">
            <v>18.19.080</v>
          </cell>
          <cell r="C180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80" t="str">
            <v>m</v>
          </cell>
          <cell r="F180">
            <v>4.5199999999999996</v>
          </cell>
          <cell r="G180">
            <v>0</v>
          </cell>
        </row>
        <row r="181">
          <cell r="B181" t="str">
            <v>18.19.085</v>
          </cell>
          <cell r="C181" t="str">
            <v>Cabo de Cobre  com isolamento termoplástico para ligação dos postes, com 4,0 mm² - 28 A, inclusive instalação em eletroduto.</v>
          </cell>
          <cell r="D181" t="str">
            <v>m</v>
          </cell>
          <cell r="F181">
            <v>0.8</v>
          </cell>
          <cell r="G181">
            <v>0</v>
          </cell>
        </row>
        <row r="183">
          <cell r="B183" t="str">
            <v>18.20</v>
          </cell>
        </row>
        <row r="184">
          <cell r="B184" t="str">
            <v>18.20.010</v>
          </cell>
          <cell r="C184" t="str">
            <v>Disjuntor monopolar termomagnético até 30 A, 220 V, Eletromar ou similar, inclusive instalação em quadro de distribuição.</v>
          </cell>
          <cell r="D184" t="str">
            <v>un</v>
          </cell>
          <cell r="F184">
            <v>6.15</v>
          </cell>
          <cell r="G184">
            <v>0</v>
          </cell>
        </row>
        <row r="185">
          <cell r="B185" t="str">
            <v>18.20.020</v>
          </cell>
          <cell r="C185" t="str">
            <v>Disjuntor monopolar termomagnético até 35 a 50A, 220 V, Eletromar ou similar, inclusive instalação em quadro de distribuição.</v>
          </cell>
          <cell r="D185" t="str">
            <v>un</v>
          </cell>
          <cell r="F185">
            <v>7.9</v>
          </cell>
          <cell r="G185">
            <v>0</v>
          </cell>
        </row>
        <row r="186">
          <cell r="B186" t="str">
            <v>18.20.030</v>
          </cell>
          <cell r="C186" t="str">
            <v>Disjuntor tripolar termomagnético até 50 A 380, 220 V, Eletromar ou similar, inclusive instalação em quadro de distribuição.</v>
          </cell>
          <cell r="D186" t="str">
            <v>un</v>
          </cell>
          <cell r="F186">
            <v>31.24</v>
          </cell>
          <cell r="G186">
            <v>0</v>
          </cell>
        </row>
        <row r="187">
          <cell r="B187" t="str">
            <v>18.20.040</v>
          </cell>
          <cell r="C187" t="str">
            <v>Disjuntor tripolar termomagnético até 60 a 100 A, 380 V, Eletromar ou similar, inclusive instalação em quadro de distribuição.</v>
          </cell>
          <cell r="D187" t="str">
            <v>un</v>
          </cell>
          <cell r="F187">
            <v>44.65</v>
          </cell>
          <cell r="G187">
            <v>0</v>
          </cell>
        </row>
        <row r="188">
          <cell r="B188" t="str">
            <v>18.20.050</v>
          </cell>
          <cell r="C188" t="str">
            <v>Disjuntor tripolar termomagnético até 120 a 150 A, 380 V, Eletromar ou similar, inclusive instalação em quadro de distribuição.</v>
          </cell>
          <cell r="D188" t="str">
            <v>un</v>
          </cell>
          <cell r="F188">
            <v>114.65</v>
          </cell>
          <cell r="G188">
            <v>0</v>
          </cell>
        </row>
        <row r="189">
          <cell r="B189" t="str">
            <v>18.20.055</v>
          </cell>
          <cell r="C189" t="str">
            <v>Fornecimento e colocação de disjuntor 15 A.</v>
          </cell>
          <cell r="D189" t="str">
            <v>un</v>
          </cell>
          <cell r="F189">
            <v>7.67</v>
          </cell>
        </row>
        <row r="190">
          <cell r="B190" t="str">
            <v>18.20.056</v>
          </cell>
          <cell r="C190" t="str">
            <v>Fornecimento e colocação de disjuntor 50 A.</v>
          </cell>
          <cell r="D190" t="str">
            <v>un</v>
          </cell>
          <cell r="F190">
            <v>10.27</v>
          </cell>
        </row>
        <row r="191">
          <cell r="B191" t="str">
            <v>18.20.057</v>
          </cell>
          <cell r="C191" t="str">
            <v>Fornecimento e colocação de disjuntor tripolar 150 A (quadro de medição).</v>
          </cell>
          <cell r="D191" t="str">
            <v>un</v>
          </cell>
          <cell r="F191">
            <v>149.04</v>
          </cell>
        </row>
        <row r="193">
          <cell r="B193" t="str">
            <v>18.21</v>
          </cell>
        </row>
        <row r="194">
          <cell r="B194" t="str">
            <v>18.21.010</v>
          </cell>
          <cell r="C194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4" t="str">
            <v>un</v>
          </cell>
          <cell r="F194">
            <v>49.2</v>
          </cell>
          <cell r="G194">
            <v>0</v>
          </cell>
        </row>
        <row r="195">
          <cell r="B195" t="str">
            <v>18.21.020</v>
          </cell>
          <cell r="C195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5" t="str">
            <v>un</v>
          </cell>
          <cell r="F195">
            <v>52.3</v>
          </cell>
          <cell r="G195">
            <v>0</v>
          </cell>
        </row>
        <row r="196">
          <cell r="B196" t="str">
            <v>18.21.025</v>
          </cell>
          <cell r="C196" t="str">
            <v xml:space="preserve">Quadro de distribuição metálico de embutir, com barramento, chave geral e placa neutro tipo com QB 3100/12, eletromar ou similar, para até 12 circuitos momopolares, com porta, inclusive instalação. </v>
          </cell>
          <cell r="D196" t="str">
            <v>un</v>
          </cell>
          <cell r="F196">
            <v>81.44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18.21.040</v>
          </cell>
          <cell r="C199" t="str">
            <v xml:space="preserve">Quadro de distribuição metálico de embutir, com barramento, chave geral e placa neutro tipo PQR 27 C, eletromar ou similar, para 27 , circuitos momopolares, com porta e trinco, inclusive instalação. </v>
          </cell>
          <cell r="D199" t="str">
            <v>un</v>
          </cell>
          <cell r="F199">
            <v>238.6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14.98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15.75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20.54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23.3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41.95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distribuição.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26.81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40 W, ref. TMS-500 Philips ou similar, inclusive reator alto fator de potência lâmpadas, demais acessórios e instalação.</v>
          </cell>
          <cell r="D240" t="str">
            <v>cj</v>
          </cell>
          <cell r="F240">
            <v>45.36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19.100000000000001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10.91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122.85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20.63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143.55000000000001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203.28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  <sheetName val="CS_"/>
      <sheetName val="Plan1"/>
      <sheetName val="Plan2"/>
      <sheetName val="Plan3"/>
      <sheetName val="TOTAL GERAL"/>
      <sheetName val="Adelphia FURUKAWA"/>
      <sheetName val="Turn-Key - G.I."/>
      <sheetName val="Turn-Key - S.A."/>
      <sheetName val="QTD_PREÇO UNIT"/>
      <sheetName val="ENT-RES"/>
      <sheetName val="COAXIAL"/>
      <sheetName val="ÓPTICO"/>
      <sheetName val="FERRAGENS"/>
      <sheetName val="SERVIÇOS"/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  <sheetName val="Testes"/>
      <sheetName val="CPV"/>
      <sheetName val="Planejado"/>
      <sheetName val="Equipamentos"/>
      <sheetName val="CUSTO INDIRETO"/>
      <sheetName val="Preços"/>
      <sheetName val="TPU-MARÇO_2002"/>
      <sheetName val="RESUMO CD"/>
      <sheetName val="1- BANCO DE DADOS MOB-DESM"/>
      <sheetName val="orcID nº1"/>
      <sheetName val="orc ID nº 15"/>
      <sheetName val="orc ID nº17"/>
      <sheetName val="orc ID nº 18"/>
      <sheetName val="orc ID nº19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2"/>
      <sheetName val="orc ID nº13"/>
      <sheetName val="orc ID nº 14"/>
      <sheetName val="orc ID nº16"/>
      <sheetName val="1ExecuçServiços"/>
      <sheetName val="CR LOTE 02"/>
      <sheetName val="Página 16"/>
      <sheetName val="PRO-08"/>
      <sheetName val="RESUMO_AUT1"/>
      <sheetName val="DG"/>
      <sheetName val="Medição (2"/>
      <sheetName val="Medição Completa"/>
      <sheetName val="PRO_08"/>
      <sheetName val="2.2.5.CBUQ"/>
      <sheetName val="2.2.5.PMQ"/>
      <sheetName val="Teor"/>
      <sheetName val="Capa Resumo"/>
      <sheetName val="Capa Anexo II"/>
      <sheetName val="Capa Anexo III"/>
      <sheetName val="Capa Anexo IV"/>
      <sheetName val="CRONFISFIN_"/>
      <sheetName val=" PIPEWORK 1  "/>
      <sheetName val="Viaduto S. Pompeu"/>
      <sheetName val="PROJETO"/>
      <sheetName val="P A T O 98 D"/>
      <sheetName val="PRZ"/>
      <sheetName val="Memória"/>
      <sheetName val="fisico-financeiro geral "/>
    </sheetNames>
    <sheetDataSet>
      <sheetData sheetId="0" refreshError="1"/>
      <sheetData sheetId="1" refreshError="1"/>
      <sheetData sheetId="2" refreshError="1">
        <row r="3">
          <cell r="A3" t="str">
            <v>CX. 1,60 X 1,20 X 1,30 - Moldada no Local</v>
          </cell>
          <cell r="B3">
            <v>680.43661440000005</v>
          </cell>
          <cell r="C3">
            <v>637.25324444444448</v>
          </cell>
          <cell r="D3">
            <v>1317.6898588444446</v>
          </cell>
          <cell r="E3">
            <v>1515.3433376711112</v>
          </cell>
          <cell r="F3">
            <v>782.50210656000002</v>
          </cell>
          <cell r="G3">
            <v>732.84123111111114</v>
          </cell>
          <cell r="H3">
            <v>1515.3433376711112</v>
          </cell>
          <cell r="I3">
            <v>821.62721188800003</v>
          </cell>
          <cell r="J3">
            <v>769.48329266666678</v>
          </cell>
          <cell r="K3">
            <v>1591.1105045546669</v>
          </cell>
        </row>
        <row r="4">
          <cell r="A4" t="str">
            <v>CX. 1,60 X 1,20 X 1,30 - Pré-Moldada</v>
          </cell>
          <cell r="B4">
            <v>655.90895999999998</v>
          </cell>
          <cell r="C4">
            <v>560.57088888888904</v>
          </cell>
          <cell r="D4">
            <v>1216.4798488888891</v>
          </cell>
          <cell r="E4">
            <v>1398.9518262222225</v>
          </cell>
          <cell r="F4">
            <v>754.29530399999987</v>
          </cell>
          <cell r="G4">
            <v>644.65652222222241</v>
          </cell>
          <cell r="H4">
            <v>1398.9518262222223</v>
          </cell>
          <cell r="I4">
            <v>792.01006919999986</v>
          </cell>
          <cell r="J4">
            <v>676.8893483333336</v>
          </cell>
          <cell r="K4">
            <v>1468.8994175333335</v>
          </cell>
        </row>
        <row r="5">
          <cell r="A5" t="str">
            <v>CX. 1,20 X 1,20 X 1,00 - Moldada no Local</v>
          </cell>
          <cell r="B5">
            <v>495.63684480000001</v>
          </cell>
          <cell r="C5">
            <v>506.67754666666667</v>
          </cell>
          <cell r="D5">
            <v>1002.3143914666666</v>
          </cell>
          <cell r="E5">
            <v>1152.6615501866665</v>
          </cell>
          <cell r="F5">
            <v>569.98237152000002</v>
          </cell>
          <cell r="G5">
            <v>582.67917866666664</v>
          </cell>
          <cell r="H5">
            <v>1152.6615501866668</v>
          </cell>
          <cell r="I5">
            <v>598.48149009600002</v>
          </cell>
          <cell r="J5">
            <v>611.8131376</v>
          </cell>
          <cell r="K5">
            <v>1210.2946276960001</v>
          </cell>
        </row>
        <row r="6">
          <cell r="A6" t="str">
            <v>CX. 1,20 X 1,20 X 1,00 - Pré-Moldada</v>
          </cell>
          <cell r="B6">
            <v>479.33656000000002</v>
          </cell>
          <cell r="C6">
            <v>432.20288888888882</v>
          </cell>
          <cell r="D6">
            <v>911.53944888888884</v>
          </cell>
          <cell r="E6">
            <v>1048.270366222222</v>
          </cell>
          <cell r="F6">
            <v>551.23704399999997</v>
          </cell>
          <cell r="G6">
            <v>497.03332222222213</v>
          </cell>
          <cell r="H6">
            <v>1048.270366222222</v>
          </cell>
          <cell r="I6">
            <v>578.79889619999994</v>
          </cell>
          <cell r="J6">
            <v>521.88498833333324</v>
          </cell>
          <cell r="K6">
            <v>1100.6838845333332</v>
          </cell>
        </row>
        <row r="7">
          <cell r="A7" t="str">
            <v>CX. 1,20 X 1,00 X 1,00 - Moldada no Local</v>
          </cell>
          <cell r="B7">
            <v>441.61006079999993</v>
          </cell>
          <cell r="C7">
            <v>456.13252444444447</v>
          </cell>
          <cell r="D7">
            <v>897.7425852444444</v>
          </cell>
          <cell r="E7">
            <v>1032.403973031111</v>
          </cell>
          <cell r="F7">
            <v>507.85156991999986</v>
          </cell>
          <cell r="G7">
            <v>524.55240311111106</v>
          </cell>
          <cell r="H7">
            <v>1032.403973031111</v>
          </cell>
          <cell r="I7">
            <v>533.24414841599992</v>
          </cell>
          <cell r="J7">
            <v>550.7800232666666</v>
          </cell>
          <cell r="K7">
            <v>1084.0241716826665</v>
          </cell>
        </row>
        <row r="8">
          <cell r="A8" t="str">
            <v>CX. 1,20 X 1,00 X 1,00 - Pré-Moldada</v>
          </cell>
          <cell r="B8">
            <v>443.42848000000004</v>
          </cell>
          <cell r="C8">
            <v>401.21088888888886</v>
          </cell>
          <cell r="D8">
            <v>844.63936888888884</v>
          </cell>
          <cell r="E8">
            <v>971.3352742222221</v>
          </cell>
          <cell r="F8">
            <v>509.94275199999998</v>
          </cell>
          <cell r="G8">
            <v>461.39252222222217</v>
          </cell>
          <cell r="H8">
            <v>971.3352742222221</v>
          </cell>
          <cell r="I8">
            <v>535.43988960000001</v>
          </cell>
          <cell r="J8">
            <v>484.46214833333329</v>
          </cell>
          <cell r="K8">
            <v>1019.9020379333333</v>
          </cell>
        </row>
        <row r="9">
          <cell r="A9" t="str">
            <v>CX. 1,20 X 1,20 X 1,10 - Moldada no Local</v>
          </cell>
          <cell r="B9">
            <v>521.17967999999996</v>
          </cell>
          <cell r="C9">
            <v>521.7048533333334</v>
          </cell>
          <cell r="D9">
            <v>1042.8845333333334</v>
          </cell>
          <cell r="E9">
            <v>1199.3172133333333</v>
          </cell>
          <cell r="F9">
            <v>599.35663199999988</v>
          </cell>
          <cell r="G9">
            <v>599.96058133333338</v>
          </cell>
          <cell r="H9">
            <v>1199.3172133333333</v>
          </cell>
          <cell r="I9">
            <v>629.32446359999994</v>
          </cell>
          <cell r="J9">
            <v>629.95861040000011</v>
          </cell>
          <cell r="K9">
            <v>1259.2830739999999</v>
          </cell>
        </row>
        <row r="10">
          <cell r="A10" t="str">
            <v>CX. 1,20 X 1,20 X 1,10 - Pré-Moldada</v>
          </cell>
          <cell r="B10">
            <v>499.49928</v>
          </cell>
          <cell r="C10">
            <v>444.65088888888886</v>
          </cell>
          <cell r="D10">
            <v>944.15016888888886</v>
          </cell>
          <cell r="E10">
            <v>1085.7726942222221</v>
          </cell>
          <cell r="F10">
            <v>574.424172</v>
          </cell>
          <cell r="G10">
            <v>511.34852222222213</v>
          </cell>
          <cell r="H10">
            <v>1085.7726942222221</v>
          </cell>
          <cell r="I10">
            <v>603.14538060000007</v>
          </cell>
          <cell r="J10">
            <v>536.91594833333329</v>
          </cell>
          <cell r="K10">
            <v>1140.0613289333332</v>
          </cell>
        </row>
        <row r="11">
          <cell r="A11" t="str">
            <v>CX. 2,10 X 1,30 X 1,70 - Moldada no Local</v>
          </cell>
          <cell r="B11">
            <v>1039.8546000000001</v>
          </cell>
          <cell r="C11">
            <v>1019.8314888888889</v>
          </cell>
          <cell r="D11">
            <v>2059.6860888888891</v>
          </cell>
          <cell r="E11">
            <v>2368.6390022222222</v>
          </cell>
          <cell r="F11">
            <v>1195.8327899999999</v>
          </cell>
          <cell r="G11">
            <v>1172.806212222222</v>
          </cell>
          <cell r="H11">
            <v>2368.6390022222222</v>
          </cell>
          <cell r="I11">
            <v>1255.6244294999999</v>
          </cell>
          <cell r="J11">
            <v>1231.4465228333331</v>
          </cell>
          <cell r="K11">
            <v>2487.070952333333</v>
          </cell>
        </row>
        <row r="12">
          <cell r="A12" t="str">
            <v>CX. 2,10 X 1,30 X 1,70 - Pré-Moldada</v>
          </cell>
          <cell r="B12">
            <v>918.4158000000001</v>
          </cell>
          <cell r="C12">
            <v>824.47488888888893</v>
          </cell>
          <cell r="D12">
            <v>1742.8906888888891</v>
          </cell>
          <cell r="E12">
            <v>2004.3242922222223</v>
          </cell>
          <cell r="F12">
            <v>1056.1781700000001</v>
          </cell>
          <cell r="G12">
            <v>948.14612222222217</v>
          </cell>
          <cell r="H12">
            <v>2004.3242922222223</v>
          </cell>
          <cell r="I12">
            <v>1108.9870785000003</v>
          </cell>
          <cell r="J12">
            <v>995.55342833333327</v>
          </cell>
          <cell r="K12">
            <v>2104.5405068333334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BDI"/>
      <sheetName val="RESUMO_simulaçãoTR"/>
      <sheetName val="Plan orçam LOTE 01"/>
      <sheetName val="CURVA ABC LOTE 01"/>
      <sheetName val="Plan orçam LOTE 02"/>
      <sheetName val="CURVA ABC LOTE 02"/>
      <sheetName val="Planilha_PAV.DREN_RPA1"/>
      <sheetName val="Planilha_PAV.DREN_RPA2"/>
      <sheetName val="Planilha_PAV.DREN_RPA3"/>
      <sheetName val="Planilha_PAV.DREN_RPA4"/>
      <sheetName val="Planilha_PAV.DREN_RPA5"/>
      <sheetName val="Planilha_PAV.DREN_RPA6"/>
      <sheetName val="LOTE 01_FINAL"/>
      <sheetName val="LOTE 01"/>
      <sheetName val="LOTE 02_FINAL"/>
      <sheetName val="LOTE 02"/>
      <sheetName val="1.1"/>
      <sheetName val="1.2"/>
      <sheetName val="1.3"/>
      <sheetName val="1.4"/>
      <sheetName val="1.5"/>
      <sheetName val="2.1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1"/>
      <sheetName val="4.10"/>
      <sheetName val="4.12"/>
      <sheetName val="4.13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7.1"/>
      <sheetName val="7.2"/>
      <sheetName val="7.3"/>
      <sheetName val="7.4"/>
      <sheetName val="7.5"/>
      <sheetName val="8.1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1"/>
      <sheetName val="9.12"/>
      <sheetName val="9.13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1.1"/>
      <sheetName val="11.2"/>
      <sheetName val="11.3"/>
      <sheetName val="11.4"/>
      <sheetName val="11.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2.13"/>
      <sheetName val="13.1"/>
      <sheetName val="13.2"/>
      <sheetName val="13.3"/>
      <sheetName val="13.4"/>
      <sheetName val="13.5"/>
      <sheetName val="14.1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7.4"/>
      <sheetName val="17.5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ENCARGOS SOCIAIS MENSALISTA"/>
      <sheetName val="Memo_RPA_1"/>
      <sheetName val="RPA 1 - REVISÃO"/>
      <sheetName val="RPA 1-ELABORAÇÃO"/>
      <sheetName val="Memo_RPA 2"/>
      <sheetName val="RPA 2-ELABORAÇÃO"/>
      <sheetName val="RPA 2 - REVISÃO"/>
      <sheetName val="Memo_RPA 3"/>
      <sheetName val="RPA 3-ELABORAÇÃO"/>
      <sheetName val="RPA 3 - REVISÃO"/>
      <sheetName val="Memo_RPA 4"/>
      <sheetName val="RPA 4-ELABORAÇÃO"/>
      <sheetName val="RPA 4 - REVISÃO"/>
      <sheetName val="Memo_RPA5_Faixa"/>
      <sheetName val="RPA 5-ELABORAÇÃO"/>
      <sheetName val="RPA 5 - REVISÃO"/>
      <sheetName val="Memo_RPA 6"/>
      <sheetName val="RPA 6 - REVISÃO"/>
      <sheetName val="RPA 6-ELABORAÇÃO"/>
      <sheetName val="RESUMO_LOTE 1"/>
      <sheetName val="RESUMO-LOTE 2"/>
      <sheetName val="CONSULT DNIT"/>
      <sheetName val="Plan2"/>
      <sheetName val="SICRO"/>
      <sheetName val="Relatório de Compatibilidade"/>
      <sheetName val="Relatório de Compatibilidade (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Prefeitura da Cidade do Recife</v>
          </cell>
        </row>
        <row r="2">
          <cell r="A2" t="str">
            <v>Secretaria de Infraestrutura</v>
          </cell>
        </row>
        <row r="3">
          <cell r="A3" t="str">
            <v>Autarquia de Manutenção e Limpeza Urbana - EMLURB</v>
          </cell>
        </row>
        <row r="4">
          <cell r="A4" t="str">
            <v>CONTRATAÇÃO DE EMPRESA ESPECIALIZADA DE ENGENHARIA PARA ELABORAÇÃO E READEQUAÇÃO DE PROJETOS EXECUTIVOS DE INFRAESTRUTURA URBANA, CONTEMPLANDO AS DISCIPLINAS DE GEOMETRIA, PAVIMENTAÇÃO, TERRAPLENAGEM, DRENAGEM, URBANISMO, PAISAGISMO, ESTRUTURAS DE CONTENÇ</v>
          </cell>
          <cell r="G4" t="str">
            <v>TABELAS DE REFERÊNCIA:DNIT CONSULTORIA OUT/20 E SICRO JAN/2021</v>
          </cell>
        </row>
        <row r="5">
          <cell r="A5" t="str">
            <v>PLANILHA ORÇAMENTÁRIA DPPT 0013.04.21    -   LOTE 01 - RPA 01</v>
          </cell>
        </row>
        <row r="6">
          <cell r="G6" t="str">
            <v>BDI</v>
          </cell>
          <cell r="H6">
            <v>0.26490000000000002</v>
          </cell>
        </row>
        <row r="7">
          <cell r="A7" t="str">
            <v>ITEM</v>
          </cell>
          <cell r="B7" t="str">
            <v>DISCRIMINAÇÃO / ESPECIFICAÇÃO DOS SERVIÇOS</v>
          </cell>
          <cell r="C7" t="str">
            <v>UNID.</v>
          </cell>
          <cell r="D7" t="str">
            <v>QUANT.</v>
          </cell>
          <cell r="E7" t="str">
            <v>PREÇOUNIT S/BDI (R$)</v>
          </cell>
          <cell r="F7" t="str">
            <v>PREÇO TOTAL S/ BDI (R$)</v>
          </cell>
          <cell r="G7" t="str">
            <v>PREÇO UNITMÁXIMO C/BDIDE 26,49% (R$)</v>
          </cell>
          <cell r="H7" t="str">
            <v>PREÇO TOTAL C/ BDI (R$)</v>
          </cell>
        </row>
        <row r="8">
          <cell r="A8" t="str">
            <v>1.0</v>
          </cell>
          <cell r="B8" t="str">
            <v>ESTUDOS TÉCNICOS PRELIMINARES PARA ELABORAÇÃO DE PROJETOS DE PAVIMENTAÇÃO, DRENAGEM, URBANISMO E PAISAGISMO  EM RUAS COM ÁREAS ACIMA DE 1.000M²</v>
          </cell>
          <cell r="F8">
            <v>19328.399999999998</v>
          </cell>
          <cell r="H8">
            <v>24471.719999999998</v>
          </cell>
        </row>
        <row r="9">
          <cell r="A9" t="str">
            <v>1.1</v>
          </cell>
          <cell r="B9" t="str">
            <v>ESTUDOS TOPOGRÁFICOS E PLANIALTIMÉTRICOS (RUAS DE ÁREA TOPOGRÁFICA &gt;1000M²)</v>
          </cell>
          <cell r="C9" t="str">
            <v>M²</v>
          </cell>
          <cell r="D9">
            <v>4586.3999999999996</v>
          </cell>
          <cell r="E9">
            <v>0.75</v>
          </cell>
          <cell r="F9">
            <v>3439.8</v>
          </cell>
          <cell r="G9">
            <v>0.95</v>
          </cell>
          <cell r="H9">
            <v>4357.08</v>
          </cell>
        </row>
        <row r="10">
          <cell r="A10" t="str">
            <v>1.2</v>
          </cell>
          <cell r="B10" t="str">
            <v xml:space="preserve">ESTUDOS DE CONCEPÇÃO ARQUITETÔNICA, URBANÍSTICA E PAISAGÍSTICA (RUAS DE ÁREA TOPOGRÁFICA &gt;1000M²) </v>
          </cell>
          <cell r="C10" t="str">
            <v>M²</v>
          </cell>
          <cell r="D10">
            <v>3276</v>
          </cell>
          <cell r="E10">
            <v>0.64</v>
          </cell>
          <cell r="F10">
            <v>2096.64</v>
          </cell>
          <cell r="G10">
            <v>0.81</v>
          </cell>
          <cell r="H10">
            <v>2653.56</v>
          </cell>
        </row>
        <row r="11">
          <cell r="A11" t="str">
            <v>1.3</v>
          </cell>
          <cell r="B11" t="str">
            <v xml:space="preserve">ESTUDOS GEOTÉCNICOS  (RUAS DE ÁREA TOPOGRÁFICA &gt;1000M²) </v>
          </cell>
          <cell r="C11" t="str">
            <v>M²</v>
          </cell>
          <cell r="D11">
            <v>3276</v>
          </cell>
          <cell r="E11">
            <v>1.31</v>
          </cell>
          <cell r="F11">
            <v>4291.5600000000004</v>
          </cell>
          <cell r="G11">
            <v>1.66</v>
          </cell>
          <cell r="H11">
            <v>5438.16</v>
          </cell>
        </row>
        <row r="12">
          <cell r="A12" t="str">
            <v>1.4</v>
          </cell>
          <cell r="B12" t="str">
            <v xml:space="preserve">ESTUDOS HIDROLÓGICOS  (RUAS DE ÁREA TOPOGRÁFICA &gt;1000M²) </v>
          </cell>
          <cell r="C12" t="str">
            <v>M²</v>
          </cell>
          <cell r="D12">
            <v>3276</v>
          </cell>
          <cell r="E12">
            <v>2.4900000000000002</v>
          </cell>
          <cell r="F12">
            <v>8157.24</v>
          </cell>
          <cell r="G12">
            <v>3.15</v>
          </cell>
          <cell r="H12">
            <v>10319.4</v>
          </cell>
        </row>
        <row r="13">
          <cell r="A13" t="str">
            <v>1.5</v>
          </cell>
          <cell r="B13" t="str">
            <v xml:space="preserve">ESTUDOS PARA REMANEJAMENTO CONDICIONADO DE REDE DE DISTRIBUIÇÃO DE ENERGIA ELÉTRICA, ILUMINAÇÃO PÚBLICA E OUTRAS ESTRUTURAS DE UTILIDADE PÚBLICA - ESTUDOS PRELIMINARES (RUAS DE ÁREA TOPOGRÁFICA &gt;1000M²) </v>
          </cell>
          <cell r="C13" t="str">
            <v>M²</v>
          </cell>
          <cell r="D13">
            <v>3276</v>
          </cell>
          <cell r="E13">
            <v>0.41</v>
          </cell>
          <cell r="F13">
            <v>1343.16</v>
          </cell>
          <cell r="G13">
            <v>0.52</v>
          </cell>
          <cell r="H13">
            <v>1703.52</v>
          </cell>
        </row>
        <row r="14">
          <cell r="A14" t="str">
            <v>2.0</v>
          </cell>
          <cell r="B14" t="str">
            <v>PROJETOS BÁSICOS PARA ELABORAÇÃO DE PROJETOS DE PAVIMENTAÇÃO, DRENAGEM, URBANISMO E PAISAGISMO EM RUAS COM ÁREAS ACIMA DE 1.000M²</v>
          </cell>
          <cell r="F14">
            <v>33841.079999999994</v>
          </cell>
          <cell r="H14">
            <v>42784.56</v>
          </cell>
        </row>
        <row r="15">
          <cell r="A15" t="str">
            <v>2.1</v>
          </cell>
          <cell r="B15" t="str">
            <v xml:space="preserve">PROJETO BÁSICO DE URBANISMO E PAISAGISMO (RUAS DE ÁREA TOPOGRÁFICA &gt;1000M²) </v>
          </cell>
          <cell r="C15" t="str">
            <v>M²</v>
          </cell>
          <cell r="D15">
            <v>3276</v>
          </cell>
          <cell r="E15">
            <v>0.6</v>
          </cell>
          <cell r="F15">
            <v>1965.6</v>
          </cell>
          <cell r="G15">
            <v>0.76</v>
          </cell>
          <cell r="H15">
            <v>2489.7600000000002</v>
          </cell>
        </row>
        <row r="16">
          <cell r="A16" t="str">
            <v>2.2</v>
          </cell>
          <cell r="B16" t="str">
            <v xml:space="preserve">PROJETO BÁSICO GEOMÉTRICO (RUAS DE ÁREA TOPOGRÁFICA &gt;1000M²) </v>
          </cell>
          <cell r="C16" t="str">
            <v>M²</v>
          </cell>
          <cell r="D16">
            <v>3276</v>
          </cell>
          <cell r="E16">
            <v>0.98</v>
          </cell>
          <cell r="F16">
            <v>3210.48</v>
          </cell>
          <cell r="G16">
            <v>1.24</v>
          </cell>
          <cell r="H16">
            <v>4062.24</v>
          </cell>
        </row>
        <row r="17">
          <cell r="A17" t="str">
            <v>2.3</v>
          </cell>
          <cell r="B17" t="str">
            <v xml:space="preserve">PROJETO BÁSICO DE TERRAPLANAGEM (RUAS DE ÁREA TOPOGRÁFICA &gt;1000M²) </v>
          </cell>
          <cell r="C17" t="str">
            <v>M²</v>
          </cell>
          <cell r="D17">
            <v>3276</v>
          </cell>
          <cell r="E17">
            <v>1.03</v>
          </cell>
          <cell r="F17">
            <v>3374.28</v>
          </cell>
          <cell r="G17">
            <v>1.3</v>
          </cell>
          <cell r="H17">
            <v>4258.8</v>
          </cell>
        </row>
        <row r="18">
          <cell r="A18" t="str">
            <v>2.4</v>
          </cell>
          <cell r="B18" t="str">
            <v xml:space="preserve">PROJETO BÁSICO DE DRENAGEM  E OAC (RUAS DE ÁREA TOPOGRÁFICA &gt;1000M²) </v>
          </cell>
          <cell r="C18" t="str">
            <v>M²</v>
          </cell>
          <cell r="D18">
            <v>3276</v>
          </cell>
          <cell r="E18">
            <v>0.77</v>
          </cell>
          <cell r="F18">
            <v>2522.52</v>
          </cell>
          <cell r="G18">
            <v>0.97</v>
          </cell>
          <cell r="H18">
            <v>3177.72</v>
          </cell>
        </row>
        <row r="19">
          <cell r="A19" t="str">
            <v>2.5</v>
          </cell>
          <cell r="B19" t="str">
            <v xml:space="preserve">PROJETO BÁSICO DE PAVIMENTAÇÃO  (RUAS DE ÁREA TOPOGRÁFICA &gt;1000M²) </v>
          </cell>
          <cell r="C19" t="str">
            <v>M²</v>
          </cell>
          <cell r="D19">
            <v>3276</v>
          </cell>
          <cell r="E19">
            <v>1.03</v>
          </cell>
          <cell r="F19">
            <v>3374.28</v>
          </cell>
          <cell r="G19">
            <v>1.3</v>
          </cell>
          <cell r="H19">
            <v>4258.8</v>
          </cell>
        </row>
        <row r="20">
          <cell r="A20" t="str">
            <v>2.6</v>
          </cell>
          <cell r="B20" t="str">
            <v xml:space="preserve">PROJETO BÁSICO DE REMANEJAMENTO DE REDES DE SERVIÇOS DE UTILIDADE PÚBLICA  (RUAS DE ÁREA TOPOGRÁFICA &gt;1000M²) </v>
          </cell>
          <cell r="C20" t="str">
            <v>M²</v>
          </cell>
          <cell r="D20">
            <v>3276</v>
          </cell>
          <cell r="E20">
            <v>0.41</v>
          </cell>
          <cell r="F20">
            <v>1343.16</v>
          </cell>
          <cell r="G20">
            <v>0.52</v>
          </cell>
          <cell r="H20">
            <v>1703.52</v>
          </cell>
        </row>
        <row r="21">
          <cell r="A21" t="str">
            <v>2.7</v>
          </cell>
          <cell r="B21" t="str">
            <v xml:space="preserve">PROJETO BÁSICO DE PROGRAMAÇÃO VISUAL E SINALIZAÇÃO VIÁRIA (RUAS DE ÁREA TOPOGRÁFICA &gt;1000M²) </v>
          </cell>
          <cell r="C21" t="str">
            <v>M²</v>
          </cell>
          <cell r="D21">
            <v>3276</v>
          </cell>
          <cell r="E21">
            <v>0.67</v>
          </cell>
          <cell r="F21">
            <v>2194.92</v>
          </cell>
          <cell r="G21">
            <v>0.85</v>
          </cell>
          <cell r="H21">
            <v>2784.6</v>
          </cell>
        </row>
        <row r="22">
          <cell r="A22" t="str">
            <v>2.8</v>
          </cell>
          <cell r="B22" t="str">
            <v xml:space="preserve">PROJETO BÁSICO DE DESAPROPRIAÇÃO (RUAS DE ÁREA TOPOGRÁFICA &gt;1000M²) </v>
          </cell>
          <cell r="C22" t="str">
            <v>M²</v>
          </cell>
          <cell r="D22">
            <v>3276</v>
          </cell>
          <cell r="E22">
            <v>1.26</v>
          </cell>
          <cell r="F22">
            <v>4127.76</v>
          </cell>
          <cell r="G22">
            <v>1.59</v>
          </cell>
          <cell r="H22">
            <v>5208.84</v>
          </cell>
        </row>
        <row r="23">
          <cell r="A23" t="str">
            <v>2.9</v>
          </cell>
          <cell r="B23" t="str">
            <v xml:space="preserve">PROJETO BÁSICO DE ABASTECIMENTO D’ÁGUA (RUAS DE ÁREA TOPOGRÁFICA &gt;1000M²) </v>
          </cell>
          <cell r="C23" t="str">
            <v>M²</v>
          </cell>
          <cell r="D23">
            <v>3276</v>
          </cell>
          <cell r="E23">
            <v>0.42</v>
          </cell>
          <cell r="F23">
            <v>1375.92</v>
          </cell>
          <cell r="G23">
            <v>0.53</v>
          </cell>
          <cell r="H23">
            <v>1736.28</v>
          </cell>
        </row>
        <row r="24">
          <cell r="A24" t="str">
            <v>2.10</v>
          </cell>
          <cell r="B24" t="str">
            <v xml:space="preserve">PROJETO BÁSICO DE SISTEMA DE ESGOTAMENTO SANITÁRIO (RUAS DE ÁREA TOPOGRÁFICA &gt;1000M²) </v>
          </cell>
          <cell r="C24" t="str">
            <v>M²</v>
          </cell>
          <cell r="D24">
            <v>3276</v>
          </cell>
          <cell r="E24">
            <v>0.42</v>
          </cell>
          <cell r="F24">
            <v>1375.92</v>
          </cell>
          <cell r="G24">
            <v>0.53</v>
          </cell>
          <cell r="H24">
            <v>1736.28</v>
          </cell>
        </row>
        <row r="25">
          <cell r="A25" t="str">
            <v>2.11</v>
          </cell>
          <cell r="B25" t="str">
            <v xml:space="preserve">PROJETO BÁSICO DE CONTENÇÃO  (RUAS DE ÁREA TOPOGRÁFICA &gt;1000M²) </v>
          </cell>
          <cell r="C25" t="str">
            <v>M²</v>
          </cell>
          <cell r="D25">
            <v>3276</v>
          </cell>
          <cell r="E25">
            <v>0.68</v>
          </cell>
          <cell r="F25">
            <v>2227.6799999999998</v>
          </cell>
          <cell r="G25">
            <v>0.86</v>
          </cell>
          <cell r="H25">
            <v>2817.36</v>
          </cell>
        </row>
        <row r="26">
          <cell r="A26" t="str">
            <v>2.12</v>
          </cell>
          <cell r="B26" t="str">
            <v xml:space="preserve">PLANILHA ORÇAMENTÁRIA PARA PROJETOS BÁSICOS EXISTENTES (RUAS DE ÁREA TOPOGRÁFICA &gt;1000M²) </v>
          </cell>
          <cell r="C26" t="str">
            <v>M²</v>
          </cell>
          <cell r="D26">
            <v>3276</v>
          </cell>
          <cell r="E26">
            <v>2.06</v>
          </cell>
          <cell r="F26">
            <v>6748.56</v>
          </cell>
          <cell r="G26">
            <v>2.61</v>
          </cell>
          <cell r="H26">
            <v>8550.36</v>
          </cell>
        </row>
        <row r="27">
          <cell r="A27" t="str">
            <v>3.0</v>
          </cell>
          <cell r="B27" t="str">
            <v>PROJETOS EXECUTIVOS PARA ELABORAÇÃO DE PROJETOS DE PAVIMENTAÇÃO, DRENAGEM, URBANISMO E PAISAGISMO EM RUAS COM ÁREAS ACIMA DE 1.000M²</v>
          </cell>
          <cell r="F27">
            <v>26044.2</v>
          </cell>
          <cell r="H27">
            <v>32989.32</v>
          </cell>
        </row>
        <row r="28">
          <cell r="A28" t="str">
            <v>3.1</v>
          </cell>
          <cell r="B28" t="str">
            <v xml:space="preserve">PROJETO EXECUTIVO DE URBANISMO E PAISAGISMO (RUAS DE ÁREA TOPOGRÁFICA &gt;1000M²) </v>
          </cell>
          <cell r="C28" t="str">
            <v>M²</v>
          </cell>
          <cell r="D28">
            <v>3276</v>
          </cell>
          <cell r="E28">
            <v>0.45</v>
          </cell>
          <cell r="F28">
            <v>1474.2</v>
          </cell>
          <cell r="G28">
            <v>0.56999999999999995</v>
          </cell>
          <cell r="H28">
            <v>1867.32</v>
          </cell>
        </row>
        <row r="29">
          <cell r="A29" t="str">
            <v>3.2</v>
          </cell>
          <cell r="B29" t="str">
            <v xml:space="preserve">PROJETO EXECUTIVO GEOMÉTRICO (RUAS DE ÁREA TOPOGRÁFICA &gt;1000M²) </v>
          </cell>
          <cell r="C29" t="str">
            <v>M²</v>
          </cell>
          <cell r="D29">
            <v>3276</v>
          </cell>
          <cell r="E29">
            <v>0.7</v>
          </cell>
          <cell r="F29">
            <v>2293.1999999999998</v>
          </cell>
          <cell r="G29">
            <v>0.89</v>
          </cell>
          <cell r="H29">
            <v>2915.64</v>
          </cell>
        </row>
        <row r="30">
          <cell r="A30" t="str">
            <v>3.3</v>
          </cell>
          <cell r="B30" t="str">
            <v>PROJETO EXECUTIVO DE TERRAPLENAGEM (RUAS DE ÁREA TOPOGRÁFICA &gt;1000M²)</v>
          </cell>
          <cell r="C30" t="str">
            <v>M²</v>
          </cell>
          <cell r="D30">
            <v>3276</v>
          </cell>
          <cell r="E30">
            <v>0.73</v>
          </cell>
          <cell r="F30">
            <v>2391.48</v>
          </cell>
          <cell r="G30">
            <v>0.92</v>
          </cell>
          <cell r="H30">
            <v>3013.92</v>
          </cell>
        </row>
        <row r="31">
          <cell r="A31" t="str">
            <v>3.4</v>
          </cell>
          <cell r="B31" t="str">
            <v>PROJETO EXECUTIVO DE DRENAGEM  E OAC (RUAS DE ÁREA TOPOGRÁFICA &gt;1000M²)</v>
          </cell>
          <cell r="C31" t="str">
            <v>M²</v>
          </cell>
          <cell r="D31">
            <v>3276</v>
          </cell>
          <cell r="E31">
            <v>1.1200000000000001</v>
          </cell>
          <cell r="F31">
            <v>3669.12</v>
          </cell>
          <cell r="G31">
            <v>1.42</v>
          </cell>
          <cell r="H31">
            <v>4651.92</v>
          </cell>
        </row>
        <row r="32">
          <cell r="A32" t="str">
            <v>3.5</v>
          </cell>
          <cell r="B32" t="str">
            <v>PROJETO EXECUTIVO DE PAVIMENTAÇÃO (RUAS DE ÁREA TOPOGRÁFICA &gt;1000M²)</v>
          </cell>
          <cell r="C32" t="str">
            <v>M²</v>
          </cell>
          <cell r="D32">
            <v>3276</v>
          </cell>
          <cell r="E32">
            <v>0.73</v>
          </cell>
          <cell r="F32">
            <v>2391.48</v>
          </cell>
          <cell r="G32">
            <v>0.92</v>
          </cell>
          <cell r="H32">
            <v>3013.92</v>
          </cell>
        </row>
        <row r="33">
          <cell r="A33" t="str">
            <v>3.6</v>
          </cell>
          <cell r="B33" t="str">
            <v>PROJETO EXECUTIVO DE REMANEJAMENTO DE REDES DE SERVIÇOS DE UTILIDADE PÚBLICA (RUAS DE ÁREA TOPOGRÁFICA &gt;1000M²)</v>
          </cell>
          <cell r="C33" t="str">
            <v>M²</v>
          </cell>
          <cell r="D33">
            <v>3276</v>
          </cell>
          <cell r="E33">
            <v>0.28999999999999998</v>
          </cell>
          <cell r="F33">
            <v>950.04</v>
          </cell>
          <cell r="G33">
            <v>0.37</v>
          </cell>
          <cell r="H33">
            <v>1212.1199999999999</v>
          </cell>
        </row>
        <row r="34">
          <cell r="A34" t="str">
            <v>3.7</v>
          </cell>
          <cell r="B34" t="str">
            <v>PROJETO EXECUTIVO DE PROGRAMAÇÃO VISUAL E SINALIZAÇÃO VIÁRIA (RUAS DE ÁREA TOPOGRÁFICA &gt;1000M²)</v>
          </cell>
          <cell r="C34" t="str">
            <v>M²</v>
          </cell>
          <cell r="D34">
            <v>3276</v>
          </cell>
          <cell r="E34">
            <v>0.48</v>
          </cell>
          <cell r="F34">
            <v>1572.48</v>
          </cell>
          <cell r="G34">
            <v>0.61</v>
          </cell>
          <cell r="H34">
            <v>1998.36</v>
          </cell>
        </row>
        <row r="35">
          <cell r="A35" t="str">
            <v>3.8</v>
          </cell>
          <cell r="B35" t="str">
            <v>PROJETO EXECUTIVO DE DESAPROPRIAÇÃO (RUAS DE ÁREA TOPOGRÁFICA &gt;1000M²)</v>
          </cell>
          <cell r="C35" t="str">
            <v>M²</v>
          </cell>
          <cell r="D35">
            <v>3276</v>
          </cell>
          <cell r="E35">
            <v>0.9</v>
          </cell>
          <cell r="F35">
            <v>2948.4</v>
          </cell>
          <cell r="G35">
            <v>1.1399999999999999</v>
          </cell>
          <cell r="H35">
            <v>3734.64</v>
          </cell>
        </row>
        <row r="36">
          <cell r="A36" t="str">
            <v>3.9</v>
          </cell>
          <cell r="B36" t="str">
            <v>PROJETO EXECUTIVO DE ABASTECIMENTO D’ÁGUA (RUAS DE ÁREA TOPOGRÁFICA &gt;1000M²)</v>
          </cell>
          <cell r="C36" t="str">
            <v>M²</v>
          </cell>
          <cell r="D36">
            <v>3276</v>
          </cell>
          <cell r="E36">
            <v>0.3</v>
          </cell>
          <cell r="F36">
            <v>982.8</v>
          </cell>
          <cell r="G36">
            <v>0.38</v>
          </cell>
          <cell r="H36">
            <v>1244.8800000000001</v>
          </cell>
        </row>
        <row r="37">
          <cell r="A37" t="str">
            <v>3.10</v>
          </cell>
          <cell r="B37" t="str">
            <v>PROJETO EXECUTIVO DE SISTEMA DE ESGOTAMENTO SANITÁRIO (RUAS DE ÁREA TOPOGRÁFICA &gt;1000M²)</v>
          </cell>
          <cell r="C37" t="str">
            <v>M²</v>
          </cell>
          <cell r="D37">
            <v>3276</v>
          </cell>
          <cell r="E37">
            <v>0.3</v>
          </cell>
          <cell r="F37">
            <v>982.8</v>
          </cell>
          <cell r="G37">
            <v>0.38</v>
          </cell>
          <cell r="H37">
            <v>1244.8800000000001</v>
          </cell>
        </row>
        <row r="38">
          <cell r="A38" t="str">
            <v>3.11</v>
          </cell>
          <cell r="B38" t="str">
            <v>PROJETO EXECUTIVO DE CONTENÇÃO (RUAS DE ÁREA TOPOGRÁFICA &gt;1000M²)</v>
          </cell>
          <cell r="C38" t="str">
            <v>M²</v>
          </cell>
          <cell r="D38">
            <v>3276</v>
          </cell>
          <cell r="E38">
            <v>0.48</v>
          </cell>
          <cell r="F38">
            <v>1572.48</v>
          </cell>
          <cell r="G38">
            <v>0.61</v>
          </cell>
          <cell r="H38">
            <v>1998.36</v>
          </cell>
        </row>
        <row r="39">
          <cell r="A39" t="str">
            <v>3.12</v>
          </cell>
          <cell r="B39" t="str">
            <v>PLANILHA ORÇAMENTÁRIA PARA PROJETOS EXECUTIVOS EXISTENTES (RUAS DE ÁREA TOPOGRÁFICA &gt;1000M²)</v>
          </cell>
          <cell r="C39" t="str">
            <v>M²</v>
          </cell>
          <cell r="D39">
            <v>3276</v>
          </cell>
          <cell r="E39">
            <v>1.47</v>
          </cell>
          <cell r="F39">
            <v>4815.72</v>
          </cell>
          <cell r="G39">
            <v>1.86</v>
          </cell>
          <cell r="H39">
            <v>6093.36</v>
          </cell>
        </row>
        <row r="40">
          <cell r="A40" t="str">
            <v>4.0</v>
          </cell>
          <cell r="B40" t="str">
            <v>ESTUDOS TÉCNICOS PRELIMINARES PARA ELABORAÇÃO DE PROJETOS DE PAVIMENTAÇÃO, DRENAGEM, URBANISMO E PAISAGISMO  EM RUAS COM ÁREAS ENTRE 500M² E 1.000M²</v>
          </cell>
          <cell r="F40">
            <v>4514.1099999999997</v>
          </cell>
          <cell r="H40">
            <v>5707.51</v>
          </cell>
        </row>
        <row r="41">
          <cell r="A41" t="str">
            <v>4.1</v>
          </cell>
          <cell r="B41" t="str">
            <v>ESTUDOS TOPOGRÁFICOS E PLANIALTIMÉTRICOS (RUAS DE ÁREA TOPOGRÁFICA &gt;500M² E &lt;1000M²)</v>
          </cell>
          <cell r="C41" t="str">
            <v>M²</v>
          </cell>
          <cell r="D41">
            <v>856.8</v>
          </cell>
          <cell r="E41">
            <v>0.94</v>
          </cell>
          <cell r="F41">
            <v>805.39</v>
          </cell>
          <cell r="G41">
            <v>1.19</v>
          </cell>
          <cell r="H41">
            <v>1019.59</v>
          </cell>
        </row>
        <row r="42">
          <cell r="A42" t="str">
            <v>4.2</v>
          </cell>
          <cell r="B42" t="str">
            <v>ESTUDOS DE CONCEPÇÃO URBANÍSTICA E PAISAGÍSTICA (RUAS DE ÁREA TOPOGRÁFICA &gt;500M² E &lt;1000M²)</v>
          </cell>
          <cell r="C42" t="str">
            <v>M²</v>
          </cell>
          <cell r="D42">
            <v>612</v>
          </cell>
          <cell r="E42">
            <v>0.8</v>
          </cell>
          <cell r="F42">
            <v>489.6</v>
          </cell>
          <cell r="G42">
            <v>1.01</v>
          </cell>
          <cell r="H42">
            <v>618.12</v>
          </cell>
        </row>
        <row r="43">
          <cell r="A43" t="str">
            <v>4.3</v>
          </cell>
          <cell r="B43" t="str">
            <v>ESTUDOS GEOTÉCNICOS (RUAS DE ÁREA TOPOGRÁFICA &gt;500M² E &lt;1000M²)</v>
          </cell>
          <cell r="C43" t="str">
            <v>M²</v>
          </cell>
          <cell r="D43">
            <v>612</v>
          </cell>
          <cell r="E43">
            <v>1.64</v>
          </cell>
          <cell r="F43">
            <v>1003.68</v>
          </cell>
          <cell r="G43">
            <v>2.0699999999999998</v>
          </cell>
          <cell r="H43">
            <v>1266.8399999999999</v>
          </cell>
        </row>
        <row r="44">
          <cell r="A44" t="str">
            <v>4.4</v>
          </cell>
          <cell r="B44" t="str">
            <v>ESTUDOS HIDROLÓGICOS (RUAS DE ÁREA TOPOGRÁFICA &gt;500M² E &lt;1000M²)</v>
          </cell>
          <cell r="C44" t="str">
            <v>M²</v>
          </cell>
          <cell r="D44">
            <v>612</v>
          </cell>
          <cell r="E44">
            <v>3.11</v>
          </cell>
          <cell r="F44">
            <v>1903.32</v>
          </cell>
          <cell r="G44">
            <v>3.93</v>
          </cell>
          <cell r="H44">
            <v>2405.16</v>
          </cell>
        </row>
        <row r="45">
          <cell r="A45" t="str">
            <v>4.5</v>
          </cell>
          <cell r="B45" t="str">
            <v>ESTUDOS PARA REMANEJAMENTO CONDICIONADO DE REDE DE DISTRIBUIÇÃO DE ENERGIA ELÉTRICA, ILUMINAÇÃO PÚBLICA E OUTRAS ESTRUTURAS DE UTILIDADE PÚBLICA (RUAS DE ÁREA TOPOGRÁFICA &gt;500M² E &lt;1000M²)</v>
          </cell>
          <cell r="C45" t="str">
            <v>M²</v>
          </cell>
          <cell r="D45">
            <v>612</v>
          </cell>
          <cell r="E45">
            <v>0.51</v>
          </cell>
          <cell r="F45">
            <v>312.12</v>
          </cell>
          <cell r="G45">
            <v>0.65</v>
          </cell>
          <cell r="H45">
            <v>397.8</v>
          </cell>
        </row>
        <row r="46">
          <cell r="A46" t="str">
            <v>5.0</v>
          </cell>
          <cell r="B46" t="str">
            <v>PROJETOS BÁSICOS PARA ELABORAÇÃO DE PROJETOS DE PAVIMENTAÇÃO, DRENAGEM, URBANISMO E PAISAGISMO EM RUAS COM ÁREAS 500M² E 1.000M²</v>
          </cell>
          <cell r="F46">
            <v>8457.84</v>
          </cell>
          <cell r="H46">
            <v>10710</v>
          </cell>
        </row>
        <row r="47">
          <cell r="A47" t="str">
            <v>5.1</v>
          </cell>
          <cell r="B47" t="str">
            <v>PROJETO BÁSICO DE URBANISMO E PAISAGISMO (RUAS DE ÁREA TOPOGRÁFICA &gt;500M² E &lt;1000M²)</v>
          </cell>
          <cell r="C47" t="str">
            <v>M²</v>
          </cell>
          <cell r="D47">
            <v>612</v>
          </cell>
          <cell r="E47">
            <v>0.75</v>
          </cell>
          <cell r="F47">
            <v>459</v>
          </cell>
          <cell r="G47">
            <v>0.95</v>
          </cell>
          <cell r="H47">
            <v>581.4</v>
          </cell>
        </row>
        <row r="48">
          <cell r="A48" t="str">
            <v>5.2</v>
          </cell>
          <cell r="B48" t="str">
            <v>PROJETO BÁSICO GEOMÉTRICO (RUAS DE ÁREA TOPOGRÁFICA &gt;500M² E &lt;1000M²)</v>
          </cell>
          <cell r="C48" t="str">
            <v>M²</v>
          </cell>
          <cell r="D48">
            <v>612</v>
          </cell>
          <cell r="E48">
            <v>1.23</v>
          </cell>
          <cell r="F48">
            <v>752.76</v>
          </cell>
          <cell r="G48">
            <v>1.56</v>
          </cell>
          <cell r="H48">
            <v>954.72</v>
          </cell>
        </row>
        <row r="49">
          <cell r="A49" t="str">
            <v>5.3</v>
          </cell>
          <cell r="B49" t="str">
            <v>PROJETO BÁSICO DE TERRAPLENAGEM (RUAS DE ÁREA TOPOGRÁFICA &gt;500M² E &lt;1000M²)</v>
          </cell>
          <cell r="C49" t="str">
            <v>M²</v>
          </cell>
          <cell r="D49">
            <v>612</v>
          </cell>
          <cell r="E49">
            <v>1.2</v>
          </cell>
          <cell r="F49">
            <v>734.4</v>
          </cell>
          <cell r="G49">
            <v>1.52</v>
          </cell>
          <cell r="H49">
            <v>930.24</v>
          </cell>
        </row>
        <row r="50">
          <cell r="A50" t="str">
            <v>5.4</v>
          </cell>
          <cell r="B50" t="str">
            <v>PROJETO BÁSICO DE DRENAGEM  E OAC (RUAS DE ÁREA TOPOGRÁFICA &gt;500M² E &lt;1000M²)</v>
          </cell>
          <cell r="C50" t="str">
            <v>M²</v>
          </cell>
          <cell r="D50">
            <v>612</v>
          </cell>
          <cell r="E50">
            <v>1.97</v>
          </cell>
          <cell r="F50">
            <v>1205.6400000000001</v>
          </cell>
          <cell r="G50">
            <v>2.4900000000000002</v>
          </cell>
          <cell r="H50">
            <v>1523.88</v>
          </cell>
        </row>
        <row r="51">
          <cell r="A51" t="str">
            <v>5.5</v>
          </cell>
          <cell r="B51" t="str">
            <v>PROJETO BÁSICO DE PAVIMENTAÇÃO (RUAS DE ÁREA TOPOGRÁFICA &gt;500M² E &lt;1000M²)</v>
          </cell>
          <cell r="C51" t="str">
            <v>M²</v>
          </cell>
          <cell r="D51">
            <v>612</v>
          </cell>
          <cell r="E51">
            <v>1.28</v>
          </cell>
          <cell r="F51">
            <v>783.36</v>
          </cell>
          <cell r="G51">
            <v>1.62</v>
          </cell>
          <cell r="H51">
            <v>991.44</v>
          </cell>
        </row>
        <row r="52">
          <cell r="A52" t="str">
            <v>5.6</v>
          </cell>
          <cell r="B52" t="str">
            <v>PROJETO BÁSICO DE REMANEJAMENTO DE REDES DE SERVIÇOS DE UTILIDADE PÚBLICA (RUAS DE ÁREA TOPOGRÁFICA &gt;500M² E &lt;1000M²)</v>
          </cell>
          <cell r="C52" t="str">
            <v>M²</v>
          </cell>
          <cell r="D52">
            <v>612</v>
          </cell>
          <cell r="E52">
            <v>0.51</v>
          </cell>
          <cell r="F52">
            <v>312.12</v>
          </cell>
          <cell r="G52">
            <v>0.65</v>
          </cell>
          <cell r="H52">
            <v>397.8</v>
          </cell>
        </row>
        <row r="53">
          <cell r="A53" t="str">
            <v>5.7</v>
          </cell>
          <cell r="B53" t="str">
            <v>PROJETO BÁSICO DE PROGRAMAÇÃO VISUAL E SINALIZAÇÃO VIÁRIA (RUAS DE ÁREA TOPOGRÁFICA &gt;500M² E &lt;1000M²)</v>
          </cell>
          <cell r="C53" t="str">
            <v>M²</v>
          </cell>
          <cell r="D53">
            <v>612</v>
          </cell>
          <cell r="E53">
            <v>0.84</v>
          </cell>
          <cell r="F53">
            <v>514.08000000000004</v>
          </cell>
          <cell r="G53">
            <v>1.06</v>
          </cell>
          <cell r="H53">
            <v>648.72</v>
          </cell>
        </row>
        <row r="54">
          <cell r="A54" t="str">
            <v>5.8</v>
          </cell>
          <cell r="B54" t="str">
            <v>PROJETO BÁSICO DE DESAPROPRIAÇÃO (RUAS DE ÁREA TOPOGRÁFICA &gt;500M² E &lt;1000M²)</v>
          </cell>
          <cell r="C54" t="str">
            <v>M²</v>
          </cell>
          <cell r="D54">
            <v>612</v>
          </cell>
          <cell r="E54">
            <v>1.57</v>
          </cell>
          <cell r="F54">
            <v>960.84</v>
          </cell>
          <cell r="G54">
            <v>1.99</v>
          </cell>
          <cell r="H54">
            <v>1217.8800000000001</v>
          </cell>
        </row>
        <row r="55">
          <cell r="A55" t="str">
            <v>5.9</v>
          </cell>
          <cell r="B55" t="str">
            <v>PROJETO BÁSICO DE ABASTECIMENTO D’ÁGUA (RUAS DE ÁREA TOPOGRÁFICA &gt;500M² E &lt;1000M²)</v>
          </cell>
          <cell r="C55" t="str">
            <v>M²</v>
          </cell>
          <cell r="D55">
            <v>612</v>
          </cell>
          <cell r="E55">
            <v>0.53</v>
          </cell>
          <cell r="F55">
            <v>324.36</v>
          </cell>
          <cell r="G55">
            <v>0.67</v>
          </cell>
          <cell r="H55">
            <v>410.04</v>
          </cell>
        </row>
        <row r="56">
          <cell r="A56" t="str">
            <v>5.10</v>
          </cell>
          <cell r="B56" t="str">
            <v>PROJETO BÁSICO DE SISTEMA DE ESGOTAMENTO SANITÁRIO (RUAS DE ÁREA TOPOGRÁFICA &gt;500M² E &lt;1000M²)</v>
          </cell>
          <cell r="C56" t="str">
            <v>M²</v>
          </cell>
          <cell r="D56">
            <v>612</v>
          </cell>
          <cell r="E56">
            <v>0.52</v>
          </cell>
          <cell r="F56">
            <v>318.24</v>
          </cell>
          <cell r="G56">
            <v>0.66</v>
          </cell>
          <cell r="H56">
            <v>403.92</v>
          </cell>
        </row>
        <row r="57">
          <cell r="A57" t="str">
            <v>5.11</v>
          </cell>
          <cell r="B57" t="str">
            <v>PROJETO BÁSICO DE CONTENÇÃO (RUAS DE ÁREA TOPOGRÁFICA &gt;500M² E &lt;1000M²)</v>
          </cell>
          <cell r="C57" t="str">
            <v>M²</v>
          </cell>
          <cell r="D57">
            <v>612</v>
          </cell>
          <cell r="E57">
            <v>0.85</v>
          </cell>
          <cell r="F57">
            <v>520.20000000000005</v>
          </cell>
          <cell r="G57">
            <v>1.08</v>
          </cell>
          <cell r="H57">
            <v>660.96</v>
          </cell>
        </row>
        <row r="58">
          <cell r="A58" t="str">
            <v>5.12</v>
          </cell>
          <cell r="B58" t="str">
            <v>PLANILHA ORÇAMENTÁRIA PARA PROJETOS BÁSICOS EXISTENTES (RUAS DE ÁREA TOPOGRÁFICA &gt;500M² E &lt;1000M²)</v>
          </cell>
          <cell r="C58" t="str">
            <v>M²</v>
          </cell>
          <cell r="D58">
            <v>612</v>
          </cell>
          <cell r="E58">
            <v>2.57</v>
          </cell>
          <cell r="F58">
            <v>1572.84</v>
          </cell>
          <cell r="G58">
            <v>3.25</v>
          </cell>
          <cell r="H58">
            <v>1989</v>
          </cell>
        </row>
        <row r="59">
          <cell r="A59" t="str">
            <v>6.0</v>
          </cell>
          <cell r="B59" t="str">
            <v>PROJETOS EXECUTIVOS PARA ELABORAÇÃO DE PROJETOS DE PAVIMENTAÇÃO, DRENAGEM, URBANISMO E PAISAGISMO EM RUAS COM ÁREAS ENTRE 500M² E 1.000M²</v>
          </cell>
          <cell r="F59">
            <v>6903.3600000000006</v>
          </cell>
          <cell r="H59">
            <v>8727.1200000000008</v>
          </cell>
        </row>
        <row r="60">
          <cell r="A60" t="str">
            <v>6.1</v>
          </cell>
          <cell r="B60" t="str">
            <v>PROJETO EXECUTIVO DE URBANISMO E PAISAGISMO (RUAS DE ÁREA TOPOGRÁFICA &gt;500M² E &lt;1000M²)</v>
          </cell>
          <cell r="C60" t="str">
            <v>M²</v>
          </cell>
          <cell r="D60">
            <v>612</v>
          </cell>
          <cell r="E60">
            <v>0.54</v>
          </cell>
          <cell r="F60">
            <v>330.48</v>
          </cell>
          <cell r="G60">
            <v>0.68</v>
          </cell>
          <cell r="H60">
            <v>416.16</v>
          </cell>
        </row>
        <row r="61">
          <cell r="A61" t="str">
            <v>6.2</v>
          </cell>
          <cell r="B61" t="str">
            <v>PROJETO EXECUTIVO GEOMÉTRICO (RUAS DE ÁREA TOPOGRÁFICA &gt;500M² E &lt;1000M²)</v>
          </cell>
          <cell r="C61" t="str">
            <v>M²</v>
          </cell>
          <cell r="D61">
            <v>612</v>
          </cell>
          <cell r="E61">
            <v>0.88</v>
          </cell>
          <cell r="F61">
            <v>538.55999999999995</v>
          </cell>
          <cell r="G61">
            <v>1.1100000000000001</v>
          </cell>
          <cell r="H61">
            <v>679.32</v>
          </cell>
        </row>
        <row r="62">
          <cell r="A62" t="str">
            <v>6.3</v>
          </cell>
          <cell r="B62" t="str">
            <v>PROJETO EXECUTIVO DE TERRAPLENAGEM (RUAS DE ÁREA TOPOGRÁFICA &gt;500M² E &lt;1000M²)</v>
          </cell>
          <cell r="C62" t="str">
            <v>M²</v>
          </cell>
          <cell r="D62">
            <v>612</v>
          </cell>
          <cell r="E62">
            <v>0.92</v>
          </cell>
          <cell r="F62">
            <v>563.04</v>
          </cell>
          <cell r="G62">
            <v>1.1599999999999999</v>
          </cell>
          <cell r="H62">
            <v>709.92</v>
          </cell>
        </row>
        <row r="63">
          <cell r="A63" t="str">
            <v>6.4</v>
          </cell>
          <cell r="B63" t="str">
            <v>PROJETO EXECUTIVO DE DRENAGEM  E OAC (RUAS DE ÁREA TOPOGRÁFICA &gt;500M² E &lt;1000M²)</v>
          </cell>
          <cell r="C63" t="str">
            <v>M²</v>
          </cell>
          <cell r="D63">
            <v>612</v>
          </cell>
          <cell r="E63">
            <v>1.4</v>
          </cell>
          <cell r="F63">
            <v>856.8</v>
          </cell>
          <cell r="G63">
            <v>1.77</v>
          </cell>
          <cell r="H63">
            <v>1083.24</v>
          </cell>
        </row>
        <row r="64">
          <cell r="A64" t="str">
            <v>6.5</v>
          </cell>
          <cell r="B64" t="str">
            <v>PROJETO EXECUTIVO DE PAVIMENTAÇÃO (RUAS DE ÁREA TOPOGRÁFICA &gt;500M² E &lt;1000M²)</v>
          </cell>
          <cell r="C64" t="str">
            <v>M²</v>
          </cell>
          <cell r="D64">
            <v>612</v>
          </cell>
          <cell r="E64">
            <v>0.92</v>
          </cell>
          <cell r="F64">
            <v>563.04</v>
          </cell>
          <cell r="G64">
            <v>1.1599999999999999</v>
          </cell>
          <cell r="H64">
            <v>709.92</v>
          </cell>
        </row>
        <row r="65">
          <cell r="A65" t="str">
            <v>6.6</v>
          </cell>
          <cell r="B65" t="str">
            <v>PROJETO EXECUTIVO DE REMANEJAMENTO DE REDES DE SERVIÇOS DE UTILIDADE PÚBLICA (RUAS DE ÁREA TOPOGRÁFICA &gt;500M² E &lt;1000M²)</v>
          </cell>
          <cell r="C65" t="str">
            <v>M²</v>
          </cell>
          <cell r="D65">
            <v>612</v>
          </cell>
          <cell r="E65">
            <v>0.33</v>
          </cell>
          <cell r="F65">
            <v>201.96</v>
          </cell>
          <cell r="G65">
            <v>0.42</v>
          </cell>
          <cell r="H65">
            <v>257.04000000000002</v>
          </cell>
        </row>
        <row r="66">
          <cell r="A66" t="str">
            <v>6.7</v>
          </cell>
          <cell r="B66" t="str">
            <v>PROJETO EXECUTIVO DE PROGRAMAÇÃO VISUAL E SINALIZAÇÃO VIÁRIA (RUAS DE ÁREA TOPOGRÁFICA &gt;500M² E &lt;1000M²)</v>
          </cell>
          <cell r="C66" t="str">
            <v>M²</v>
          </cell>
          <cell r="D66">
            <v>612</v>
          </cell>
          <cell r="E66">
            <v>1.97</v>
          </cell>
          <cell r="F66">
            <v>1205.6400000000001</v>
          </cell>
          <cell r="G66">
            <v>2.4900000000000002</v>
          </cell>
          <cell r="H66">
            <v>1523.88</v>
          </cell>
        </row>
        <row r="67">
          <cell r="A67" t="str">
            <v>6.8</v>
          </cell>
          <cell r="B67" t="str">
            <v>PROJETO EXECUTIVO DE DESAPROPRIAÇÃO (RUAS DE ÁREA TOPOGRÁFICA &gt;500M² E &lt;1000M²)</v>
          </cell>
          <cell r="C67" t="str">
            <v>M²</v>
          </cell>
          <cell r="D67">
            <v>612</v>
          </cell>
          <cell r="E67">
            <v>1.1200000000000001</v>
          </cell>
          <cell r="F67">
            <v>685.44</v>
          </cell>
          <cell r="G67">
            <v>1.42</v>
          </cell>
          <cell r="H67">
            <v>869.04</v>
          </cell>
        </row>
        <row r="68">
          <cell r="A68" t="str">
            <v>6.9</v>
          </cell>
          <cell r="B68" t="str">
            <v>PROJETO EXECUTIVO DE ABASTECIMENTO D’ÁGUA (RUAS DE ÁREA TOPOGRÁFICA &gt;500M² E &lt;1000M²)</v>
          </cell>
          <cell r="C68" t="str">
            <v>M²</v>
          </cell>
          <cell r="D68">
            <v>612</v>
          </cell>
          <cell r="E68">
            <v>0.38</v>
          </cell>
          <cell r="F68">
            <v>232.56</v>
          </cell>
          <cell r="G68">
            <v>0.48</v>
          </cell>
          <cell r="H68">
            <v>293.76</v>
          </cell>
        </row>
        <row r="69">
          <cell r="A69" t="str">
            <v>6.10</v>
          </cell>
          <cell r="B69" t="str">
            <v>PROJETO EXECUTIVO DE SISTEMA DE ESGOTAMENTO SANITÁRIO (RUAS DE ÁREA TOPOGRÁFICA &gt;500M² E &lt;1000M²)</v>
          </cell>
          <cell r="C69" t="str">
            <v>M²</v>
          </cell>
          <cell r="D69">
            <v>612</v>
          </cell>
          <cell r="E69">
            <v>0.37</v>
          </cell>
          <cell r="F69">
            <v>226.44</v>
          </cell>
          <cell r="G69">
            <v>0.47</v>
          </cell>
          <cell r="H69">
            <v>287.64</v>
          </cell>
        </row>
        <row r="70">
          <cell r="A70" t="str">
            <v>6.11</v>
          </cell>
          <cell r="B70" t="str">
            <v>PROJETO EXECUTIVO DE CONTENÇÃO (RUAS DE ÁREA TOPOGRÁFICA &gt;500M² E &lt;1000M²)</v>
          </cell>
          <cell r="C70" t="str">
            <v>M²</v>
          </cell>
          <cell r="D70">
            <v>612</v>
          </cell>
          <cell r="E70">
            <v>0.61</v>
          </cell>
          <cell r="F70">
            <v>373.32</v>
          </cell>
          <cell r="G70">
            <v>0.77</v>
          </cell>
          <cell r="H70">
            <v>471.24</v>
          </cell>
        </row>
        <row r="71">
          <cell r="A71" t="str">
            <v>6.12</v>
          </cell>
          <cell r="B71" t="str">
            <v>PLANILHA ORÇAMENTÁRIA PARA PROJETOS EXECUTIVOS EXISTENTES (RUAS DE ÁREA TOPOGRÁFICA &gt;500M² E &lt;1000M²)</v>
          </cell>
          <cell r="C71" t="str">
            <v>M²</v>
          </cell>
          <cell r="D71">
            <v>612</v>
          </cell>
          <cell r="E71">
            <v>1.84</v>
          </cell>
          <cell r="F71">
            <v>1126.08</v>
          </cell>
          <cell r="G71">
            <v>2.33</v>
          </cell>
          <cell r="H71">
            <v>1425.96</v>
          </cell>
        </row>
        <row r="72">
          <cell r="A72" t="str">
            <v>7.0</v>
          </cell>
          <cell r="B72" t="str">
            <v>ESTUDOS TÉCNICOS PRELIMINARES  PARA REVISÃO DE PROJETOS DE PAVIMENTAÇÃO, DRENAGEM, URBANISMO E PAISAGISMO  EM RUAS COM ÁREAS ENTRE 500M² E 1.000M²</v>
          </cell>
          <cell r="F72">
            <v>2813.52</v>
          </cell>
          <cell r="H72">
            <v>3560.22</v>
          </cell>
        </row>
        <row r="73">
          <cell r="A73" t="str">
            <v>7.1</v>
          </cell>
          <cell r="B73" t="str">
            <v>ESTUDOS TOPOGRÁFICOS E PLANIALTIMÉTRICOS (RUAS DE ÁREA TOPOGRÁFICA &gt;500M² E &lt;1000M²)</v>
          </cell>
          <cell r="C73" t="str">
            <v>M²</v>
          </cell>
          <cell r="D73">
            <v>798</v>
          </cell>
          <cell r="E73">
            <v>0.94</v>
          </cell>
          <cell r="F73">
            <v>750.12</v>
          </cell>
          <cell r="G73">
            <v>1.19</v>
          </cell>
          <cell r="H73">
            <v>949.62</v>
          </cell>
        </row>
        <row r="74">
          <cell r="A74" t="str">
            <v>7.2</v>
          </cell>
          <cell r="B74" t="str">
            <v>ESTUDOS HIDROLÓGICOS (RUAS DE ÁREA TOPOGRÁFICA &gt;500M² E &lt;1000M²)</v>
          </cell>
          <cell r="C74" t="str">
            <v>M²</v>
          </cell>
          <cell r="D74">
            <v>570</v>
          </cell>
          <cell r="E74">
            <v>3.11</v>
          </cell>
          <cell r="F74">
            <v>1772.7</v>
          </cell>
          <cell r="G74">
            <v>3.93</v>
          </cell>
          <cell r="H74">
            <v>2240.1</v>
          </cell>
        </row>
        <row r="75">
          <cell r="A75" t="str">
            <v>7.3</v>
          </cell>
          <cell r="B75" t="str">
            <v>ESTUDOS PARA REMANEJAMENTO CONDICIONADO DE REDE DE DISTRIBUIÇÃO DE ENERGIA ELÉTRICA, ILUMINAÇÃO PÚBLICA E OUTRAS ESTRUTURAS DE UTILIDADE PÚBLICA (RUAS DE ÁREA TOPOGRÁFICA &gt;500M² E &lt;1000M²)</v>
          </cell>
          <cell r="C75" t="str">
            <v>M²</v>
          </cell>
          <cell r="D75">
            <v>570</v>
          </cell>
          <cell r="E75">
            <v>0.51</v>
          </cell>
          <cell r="F75">
            <v>290.7</v>
          </cell>
          <cell r="G75">
            <v>0.65</v>
          </cell>
          <cell r="H75">
            <v>370.5</v>
          </cell>
        </row>
        <row r="76">
          <cell r="A76" t="str">
            <v>8.0</v>
          </cell>
          <cell r="B76" t="str">
            <v>REVISÃO DE PROJETOS EXECUTIVOS PARA PAVIMENTAÇÃO, DRENAGEM, URBANISMO E PAISAGISMO  EM RUAS COM ÁREAS ENTRE 500M² E 1.000M²</v>
          </cell>
          <cell r="F76">
            <v>2838.6000000000004</v>
          </cell>
          <cell r="H76">
            <v>3585.3</v>
          </cell>
        </row>
        <row r="77">
          <cell r="A77" t="str">
            <v>8.1</v>
          </cell>
          <cell r="B77" t="str">
            <v>REVISÃO DO PROJETO EXECUTIVO DE URBANISMO E PAISAGISMO (RUAS DE ÁREA TOPOGRÁFICA &gt;500M² E &lt;1000M²)</v>
          </cell>
          <cell r="C77" t="str">
            <v>M²</v>
          </cell>
          <cell r="D77">
            <v>570</v>
          </cell>
          <cell r="E77">
            <v>0.38</v>
          </cell>
          <cell r="F77">
            <v>216.6</v>
          </cell>
          <cell r="G77">
            <v>0.48</v>
          </cell>
          <cell r="H77">
            <v>273.60000000000002</v>
          </cell>
        </row>
        <row r="78">
          <cell r="A78" t="str">
            <v>8.2</v>
          </cell>
          <cell r="B78" t="str">
            <v>REVISÃO DO PROJETO EXECUTIVO GEOMÉTRICO (RUAS DE ÁREA TOPOGRÁFICA &gt;500M² E &lt;1000M²)</v>
          </cell>
          <cell r="C78" t="str">
            <v>M²</v>
          </cell>
          <cell r="D78">
            <v>570</v>
          </cell>
          <cell r="E78">
            <v>0.63</v>
          </cell>
          <cell r="F78">
            <v>359.1</v>
          </cell>
          <cell r="G78">
            <v>0.8</v>
          </cell>
          <cell r="H78">
            <v>456</v>
          </cell>
        </row>
        <row r="79">
          <cell r="A79" t="str">
            <v>8.3</v>
          </cell>
          <cell r="B79" t="str">
            <v>REVISÃO DO PROJETO EXECUTIVO DE TERRAPLENAGEM (RUAS DE ÁREA TOPOGRÁFICA &gt;500M² E &lt;1000M²)</v>
          </cell>
          <cell r="C79" t="str">
            <v>M²</v>
          </cell>
          <cell r="D79">
            <v>570</v>
          </cell>
          <cell r="E79">
            <v>0.65</v>
          </cell>
          <cell r="F79">
            <v>370.5</v>
          </cell>
          <cell r="G79">
            <v>0.82</v>
          </cell>
          <cell r="H79">
            <v>467.4</v>
          </cell>
        </row>
        <row r="80">
          <cell r="A80" t="str">
            <v>8.4</v>
          </cell>
          <cell r="B80" t="str">
            <v>REVISÃO DO PROJETO EXECUTIVO DE DRENAGEM  E OAC (RUAS DE ÁREA TOPOGRÁFICA &gt;500M² E &lt;1000M²)</v>
          </cell>
          <cell r="C80" t="str">
            <v>M²</v>
          </cell>
          <cell r="D80">
            <v>570</v>
          </cell>
          <cell r="E80">
            <v>1</v>
          </cell>
          <cell r="F80">
            <v>570</v>
          </cell>
          <cell r="G80">
            <v>1.26</v>
          </cell>
          <cell r="H80">
            <v>718.2</v>
          </cell>
        </row>
        <row r="81">
          <cell r="A81" t="str">
            <v>8.5</v>
          </cell>
          <cell r="B81" t="str">
            <v>REVISÃO DO PROJETO EXECUTIVO DE PAVIMENTAÇÃO (RUAS DE ÁREA TOPOGRÁFICA &gt;500M² E &lt;1000M²)</v>
          </cell>
          <cell r="C81" t="str">
            <v>M²</v>
          </cell>
          <cell r="D81">
            <v>570</v>
          </cell>
          <cell r="E81">
            <v>0.65</v>
          </cell>
          <cell r="F81">
            <v>370.5</v>
          </cell>
          <cell r="G81">
            <v>0.82</v>
          </cell>
          <cell r="H81">
            <v>467.4</v>
          </cell>
        </row>
        <row r="82">
          <cell r="A82" t="str">
            <v>8.6</v>
          </cell>
          <cell r="B82" t="str">
            <v>REVISÃO DO PROJETO EXECUTIVO DE PROGRAMAÇÃO VISUAL E SINALIZAÇÃO VIÁRIA (RUAS DE ÁREA TOPOGRÁFICA &gt;500M² E &lt;1000M²)</v>
          </cell>
          <cell r="C82" t="str">
            <v>M²</v>
          </cell>
          <cell r="D82">
            <v>570</v>
          </cell>
          <cell r="E82">
            <v>0.43</v>
          </cell>
          <cell r="F82">
            <v>245.1</v>
          </cell>
          <cell r="G82">
            <v>0.54</v>
          </cell>
          <cell r="H82">
            <v>307.8</v>
          </cell>
        </row>
        <row r="83">
          <cell r="A83" t="str">
            <v>8.7</v>
          </cell>
          <cell r="B83" t="str">
            <v>PLANILHA ORÇAMENTÁRIA PARA PROJETOS EXECUTIVOS REVISADOS (RUAS DE ÁREA TOPOGRÁFICA &gt;500M² E &lt;1000M²)</v>
          </cell>
          <cell r="C83" t="str">
            <v>M²</v>
          </cell>
          <cell r="D83">
            <v>570</v>
          </cell>
          <cell r="E83">
            <v>1.24</v>
          </cell>
          <cell r="F83">
            <v>706.8</v>
          </cell>
          <cell r="G83">
            <v>1.57</v>
          </cell>
          <cell r="H83">
            <v>894.9</v>
          </cell>
        </row>
        <row r="84">
          <cell r="A84" t="str">
            <v>9.0</v>
          </cell>
          <cell r="B84" t="str">
            <v>ESTUDOS TÉCNICOS PRELIMINARES PARA ELABORAÇÃO DE PROJETOS DE PAVIMENTAÇÃO, DRENAGEM, URBANISMO E PAISAGISMO  EM RUAS COM ÁREAS MENORES QUE 500M²</v>
          </cell>
          <cell r="F84">
            <v>27985.360000000001</v>
          </cell>
          <cell r="H84">
            <v>35375.040000000001</v>
          </cell>
        </row>
        <row r="85">
          <cell r="A85" t="str">
            <v>9.1</v>
          </cell>
          <cell r="B85" t="str">
            <v>ESTUDOS TOPOGRÁFICOS E PLANIALTIMÉTRICOS (RUAS DE ÁREA TOPOGRÁFICA &lt;500M²)</v>
          </cell>
          <cell r="C85" t="str">
            <v>M²</v>
          </cell>
          <cell r="D85">
            <v>3975.9999999999995</v>
          </cell>
          <cell r="E85">
            <v>1.26</v>
          </cell>
          <cell r="F85">
            <v>5009.76</v>
          </cell>
          <cell r="G85">
            <v>1.59</v>
          </cell>
          <cell r="H85">
            <v>6321.84</v>
          </cell>
        </row>
        <row r="86">
          <cell r="A86" t="str">
            <v>9.2</v>
          </cell>
          <cell r="B86" t="str">
            <v>ESTUDOS DE CONCEPÇÃO URBANÍSTICA E PAISAGÍSTICA (RUAS DE ÁREA TOPOGRÁFICA &lt;500M²)</v>
          </cell>
          <cell r="C86" t="str">
            <v>M²</v>
          </cell>
          <cell r="D86">
            <v>2840</v>
          </cell>
          <cell r="E86">
            <v>1.07</v>
          </cell>
          <cell r="F86">
            <v>3038.8</v>
          </cell>
          <cell r="G86">
            <v>1.35</v>
          </cell>
          <cell r="H86">
            <v>3834</v>
          </cell>
        </row>
        <row r="87">
          <cell r="A87" t="str">
            <v>9.3</v>
          </cell>
          <cell r="B87" t="str">
            <v>ESTUDOS GEOTÉCNICOS (RUAS DE ÁREA TOPOGRÁFICA &lt;500M²)</v>
          </cell>
          <cell r="C87" t="str">
            <v>M²</v>
          </cell>
          <cell r="D87">
            <v>2840</v>
          </cell>
          <cell r="E87">
            <v>2.19</v>
          </cell>
          <cell r="F87">
            <v>6219.6</v>
          </cell>
          <cell r="G87">
            <v>2.77</v>
          </cell>
          <cell r="H87">
            <v>7866.8</v>
          </cell>
        </row>
        <row r="88">
          <cell r="A88" t="str">
            <v>9.4</v>
          </cell>
          <cell r="B88" t="str">
            <v>ESTUDOS HIDROLÓGICOS (RUAS DE ÁREA TOPOGRÁFICA &lt;500M²)</v>
          </cell>
          <cell r="C88" t="str">
            <v>M²</v>
          </cell>
          <cell r="D88">
            <v>2840</v>
          </cell>
          <cell r="E88">
            <v>4.1500000000000004</v>
          </cell>
          <cell r="F88">
            <v>11786</v>
          </cell>
          <cell r="G88">
            <v>5.25</v>
          </cell>
          <cell r="H88">
            <v>14910</v>
          </cell>
        </row>
        <row r="89">
          <cell r="A89" t="str">
            <v>9.5</v>
          </cell>
          <cell r="B89" t="str">
            <v>ESTUDOS PARA REMANEJAMENTO CONDICIONADO DE REDE DE DISTRIBUIÇÃO DE ENERGIA ELÉTRICA, ILUMINAÇÃO PÚBLICA E OUTRAS ESTRUTURAS DE UTILIDADE PÚBLICA (RUAS DE ÁREA TOPOGRÁFICA &lt;500M²)</v>
          </cell>
          <cell r="C89" t="str">
            <v>M²</v>
          </cell>
          <cell r="D89">
            <v>2840</v>
          </cell>
          <cell r="E89">
            <v>0.68</v>
          </cell>
          <cell r="F89">
            <v>1931.2</v>
          </cell>
          <cell r="G89">
            <v>0.86</v>
          </cell>
          <cell r="H89">
            <v>2442.4</v>
          </cell>
        </row>
        <row r="90">
          <cell r="A90" t="str">
            <v>10.0</v>
          </cell>
          <cell r="B90" t="str">
            <v>PROJETOS BÁSICOS PARA ELABORAÇÃO DE PROJETOS DE PAVIMENTAÇÃO, DRENAGEM, URBANISMO E PAISAGISMO EM RUAS COM ÁREAS MENORES QUE 500M²</v>
          </cell>
          <cell r="F90">
            <v>52426.399999999994</v>
          </cell>
          <cell r="H90">
            <v>66314</v>
          </cell>
        </row>
        <row r="91">
          <cell r="A91" t="str">
            <v>10.1</v>
          </cell>
          <cell r="B91" t="str">
            <v>PROJETO BÁSICO DE URBANISMO E PAISAGISMO (RUAS DE ÁREA TOPOGRÁFICA &lt;500M²)</v>
          </cell>
          <cell r="C91" t="str">
            <v>M²</v>
          </cell>
          <cell r="D91">
            <v>2840</v>
          </cell>
          <cell r="E91">
            <v>1.01</v>
          </cell>
          <cell r="F91">
            <v>2868.4</v>
          </cell>
          <cell r="G91">
            <v>1.28</v>
          </cell>
          <cell r="H91">
            <v>3635.2</v>
          </cell>
        </row>
        <row r="92">
          <cell r="A92" t="str">
            <v>10.2</v>
          </cell>
          <cell r="B92" t="str">
            <v>PROJETO BÁSICO GEOMÉTRICO (RUAS DE ÁREA TOPOGRÁFICA &lt;500M²)</v>
          </cell>
          <cell r="C92" t="str">
            <v>M²</v>
          </cell>
          <cell r="D92">
            <v>2840</v>
          </cell>
          <cell r="E92">
            <v>1.64</v>
          </cell>
          <cell r="F92">
            <v>4657.6000000000004</v>
          </cell>
          <cell r="G92">
            <v>2.0699999999999998</v>
          </cell>
          <cell r="H92">
            <v>5878.8</v>
          </cell>
        </row>
        <row r="93">
          <cell r="A93" t="str">
            <v>10.3</v>
          </cell>
          <cell r="B93" t="str">
            <v>PROJETO BÁSICO DE TERRAPLENAGEM (RUAS DE ÁREA TOPOGRÁFICA &lt;500M²)</v>
          </cell>
          <cell r="C93" t="str">
            <v>M²</v>
          </cell>
          <cell r="D93">
            <v>2840</v>
          </cell>
          <cell r="E93">
            <v>1.6</v>
          </cell>
          <cell r="F93">
            <v>4544</v>
          </cell>
          <cell r="G93">
            <v>2.02</v>
          </cell>
          <cell r="H93">
            <v>5736.8</v>
          </cell>
        </row>
        <row r="94">
          <cell r="A94" t="str">
            <v>10.4</v>
          </cell>
          <cell r="B94" t="str">
            <v>PROJETO BÁSICO DE DRENAGEM  E OAC (RUAS DE ÁREA TOPOGRÁFICA &lt;500M²)</v>
          </cell>
          <cell r="C94" t="str">
            <v>M²</v>
          </cell>
          <cell r="D94">
            <v>2840</v>
          </cell>
          <cell r="E94">
            <v>2.62</v>
          </cell>
          <cell r="F94">
            <v>7440.8</v>
          </cell>
          <cell r="G94">
            <v>3.31</v>
          </cell>
          <cell r="H94">
            <v>9400.4</v>
          </cell>
        </row>
        <row r="95">
          <cell r="A95" t="str">
            <v>10.5</v>
          </cell>
          <cell r="B95" t="str">
            <v>PROJETO BÁSICO DE PAVIMENTAÇÃO (RUAS DE ÁREA TOPOGRÁFICA &lt;500M²)</v>
          </cell>
          <cell r="C95" t="str">
            <v>M²</v>
          </cell>
          <cell r="D95">
            <v>2840</v>
          </cell>
          <cell r="E95">
            <v>1.71</v>
          </cell>
          <cell r="F95">
            <v>4856.3999999999996</v>
          </cell>
          <cell r="G95">
            <v>2.16</v>
          </cell>
          <cell r="H95">
            <v>6134.4</v>
          </cell>
        </row>
        <row r="96">
          <cell r="A96" t="str">
            <v>10.6</v>
          </cell>
          <cell r="B96" t="str">
            <v>PROJETO BÁSICO DE REMANEJAMENTO DE REDES DE SERVIÇOS DE UTILIDADE PÚBLICA (RUAS DE ÁREA TOPOGRÁFICA &lt;500M²)</v>
          </cell>
          <cell r="C96" t="str">
            <v>M²</v>
          </cell>
          <cell r="D96">
            <v>2840</v>
          </cell>
          <cell r="E96">
            <v>0.68</v>
          </cell>
          <cell r="F96">
            <v>1931.2</v>
          </cell>
          <cell r="G96">
            <v>0.86</v>
          </cell>
          <cell r="H96">
            <v>2442.4</v>
          </cell>
        </row>
        <row r="97">
          <cell r="A97" t="str">
            <v>10.7</v>
          </cell>
          <cell r="B97" t="str">
            <v>PROJETO BÁSICO DE PROGRAMAÇÃO VISUAL E SINALIZAÇÃO VIÁRIA (RUAS DE ÁREA TOPOGRÁFICA &lt;500M²)</v>
          </cell>
          <cell r="C97" t="str">
            <v>M²</v>
          </cell>
          <cell r="D97">
            <v>2840</v>
          </cell>
          <cell r="E97">
            <v>1.1200000000000001</v>
          </cell>
          <cell r="F97">
            <v>3180.8</v>
          </cell>
          <cell r="G97">
            <v>1.42</v>
          </cell>
          <cell r="H97">
            <v>4032.8</v>
          </cell>
        </row>
        <row r="98">
          <cell r="A98" t="str">
            <v>10.8</v>
          </cell>
          <cell r="B98" t="str">
            <v>PROJETO BÁSICO DE DESAPROPRIAÇÃO (RUAS DE ÁREA TOPOGRÁFICA &lt;500M²)</v>
          </cell>
          <cell r="C98" t="str">
            <v>M²</v>
          </cell>
          <cell r="D98">
            <v>2840</v>
          </cell>
          <cell r="E98">
            <v>2.1</v>
          </cell>
          <cell r="F98">
            <v>5964</v>
          </cell>
          <cell r="G98">
            <v>2.66</v>
          </cell>
          <cell r="H98">
            <v>7554.4</v>
          </cell>
        </row>
        <row r="99">
          <cell r="A99" t="str">
            <v>10.9</v>
          </cell>
          <cell r="B99" t="str">
            <v>PROJETO BÁSICO DE ABASTECIMENTO D’ÁGUA (RUAS DE ÁREA TOPOGRÁFICA &lt;500M²)</v>
          </cell>
          <cell r="C99" t="str">
            <v>M²</v>
          </cell>
          <cell r="D99">
            <v>2840</v>
          </cell>
          <cell r="E99">
            <v>0.71</v>
          </cell>
          <cell r="F99">
            <v>2016.4</v>
          </cell>
          <cell r="G99">
            <v>0.9</v>
          </cell>
          <cell r="H99">
            <v>2556</v>
          </cell>
        </row>
        <row r="100">
          <cell r="A100" t="str">
            <v>10.10</v>
          </cell>
          <cell r="B100" t="str">
            <v>PROJETO BÁSICO DE SISTEMA DE ESGOTAMENTO SANITÁRIO (RUAS DE ÁREA TOPOGRÁFICA &lt;500M²)</v>
          </cell>
          <cell r="C100" t="str">
            <v>M²</v>
          </cell>
          <cell r="D100">
            <v>2840</v>
          </cell>
          <cell r="E100">
            <v>0.7</v>
          </cell>
          <cell r="F100">
            <v>1988</v>
          </cell>
          <cell r="G100">
            <v>0.89</v>
          </cell>
          <cell r="H100">
            <v>2527.6</v>
          </cell>
        </row>
        <row r="101">
          <cell r="A101" t="str">
            <v>10.11</v>
          </cell>
          <cell r="B101" t="str">
            <v>PROJETO BÁSICO DE CONTENÇÃO (RUAS DE ÁREA TOPOGRÁFICA &lt;500M²)</v>
          </cell>
          <cell r="C101" t="str">
            <v>M²</v>
          </cell>
          <cell r="D101">
            <v>2840</v>
          </cell>
          <cell r="E101">
            <v>1.1399999999999999</v>
          </cell>
          <cell r="F101">
            <v>3237.6</v>
          </cell>
          <cell r="G101">
            <v>1.44</v>
          </cell>
          <cell r="H101">
            <v>4089.6</v>
          </cell>
        </row>
        <row r="102">
          <cell r="A102" t="str">
            <v>10.12</v>
          </cell>
          <cell r="B102" t="str">
            <v>PLANILHA ORÇAMENTÁRIA PARA PROJETOS BÁSICOS EXISTENTES (RUAS DE ÁREA TOPOGRÁFICA &lt;500M²)</v>
          </cell>
          <cell r="C102" t="str">
            <v>M²</v>
          </cell>
          <cell r="D102">
            <v>2840</v>
          </cell>
          <cell r="E102">
            <v>3.43</v>
          </cell>
          <cell r="F102">
            <v>9741.2000000000007</v>
          </cell>
          <cell r="G102">
            <v>4.34</v>
          </cell>
          <cell r="H102">
            <v>12325.6</v>
          </cell>
        </row>
        <row r="103">
          <cell r="A103" t="str">
            <v>11.0</v>
          </cell>
          <cell r="B103" t="str">
            <v>PROJETOS EXECUTIVOS PARA ELABORAÇÃO DE PROJETOS DE PAVIMENTAÇÃO, DRENAGEM, URBANISMO E PAISAGISMO EM RUAS COM ÁREAS MENORES QUE 500M²</v>
          </cell>
          <cell r="F103">
            <v>40583.599999999999</v>
          </cell>
          <cell r="H103">
            <v>51290.399999999994</v>
          </cell>
        </row>
        <row r="104">
          <cell r="A104" t="str">
            <v>11.1</v>
          </cell>
          <cell r="B104" t="str">
            <v>PROJETO EXECUTIVO DE URBANISMO E PAISAGISMO (RUAS DE ÁREA TOPOGRÁFICA &lt;500M²)</v>
          </cell>
          <cell r="C104" t="str">
            <v>M²</v>
          </cell>
          <cell r="D104">
            <v>2840</v>
          </cell>
          <cell r="E104">
            <v>0.72</v>
          </cell>
          <cell r="F104">
            <v>2044.8</v>
          </cell>
          <cell r="G104">
            <v>0.91</v>
          </cell>
          <cell r="H104">
            <v>2584.4</v>
          </cell>
        </row>
        <row r="105">
          <cell r="A105" t="str">
            <v>11.2</v>
          </cell>
          <cell r="B105" t="str">
            <v>PROJETO EXECUTIVO GEOMÉTRICO (RUAS DE ÁREA TOPOGRÁFICA &lt;500M²)</v>
          </cell>
          <cell r="C105" t="str">
            <v>M²</v>
          </cell>
          <cell r="D105">
            <v>2840</v>
          </cell>
          <cell r="E105">
            <v>1.17</v>
          </cell>
          <cell r="F105">
            <v>3322.8</v>
          </cell>
          <cell r="G105">
            <v>1.48</v>
          </cell>
          <cell r="H105">
            <v>4203.2</v>
          </cell>
        </row>
        <row r="106">
          <cell r="A106" t="str">
            <v>11.3</v>
          </cell>
          <cell r="B106" t="str">
            <v>PROJETO EXECUTIVO DE TERRAPLENAGEM (RUAS DE ÁREA TOPOGRÁFICA &lt;500M²)</v>
          </cell>
          <cell r="C106" t="str">
            <v>M²</v>
          </cell>
          <cell r="D106">
            <v>2840</v>
          </cell>
          <cell r="E106">
            <v>1.22</v>
          </cell>
          <cell r="F106">
            <v>3464.8</v>
          </cell>
          <cell r="G106">
            <v>1.54</v>
          </cell>
          <cell r="H106">
            <v>4373.6000000000004</v>
          </cell>
        </row>
        <row r="107">
          <cell r="A107" t="str">
            <v>11.4</v>
          </cell>
          <cell r="B107" t="str">
            <v>PROJETO EXECUTIVO DE DRENAGEM  E OAC (RUAS DE ÁREA TOPOGRÁFICA &lt;500M²)</v>
          </cell>
          <cell r="C107" t="str">
            <v>M²</v>
          </cell>
          <cell r="D107">
            <v>2840</v>
          </cell>
          <cell r="E107">
            <v>1.75</v>
          </cell>
          <cell r="F107">
            <v>4970</v>
          </cell>
          <cell r="G107">
            <v>2.21</v>
          </cell>
          <cell r="H107">
            <v>6276.4</v>
          </cell>
        </row>
        <row r="108">
          <cell r="A108" t="str">
            <v>11.5</v>
          </cell>
          <cell r="B108" t="str">
            <v>PROJETO EXECUTIVO DE PAVIMENTAÇÃO (RUAS DE ÁREA TOPOGRÁFICA &lt;500M²)</v>
          </cell>
          <cell r="C108" t="str">
            <v>M²</v>
          </cell>
          <cell r="D108">
            <v>2840</v>
          </cell>
          <cell r="E108">
            <v>1.22</v>
          </cell>
          <cell r="F108">
            <v>3464.8</v>
          </cell>
          <cell r="G108">
            <v>1.54</v>
          </cell>
          <cell r="H108">
            <v>4373.6000000000004</v>
          </cell>
        </row>
        <row r="109">
          <cell r="A109" t="str">
            <v>11.6</v>
          </cell>
          <cell r="B109" t="str">
            <v>PROJETO EXECUTIVO DE REMANEJAMENTO DE REDES DE SERVIÇOS DE UTILIDADE PÚBLICA (RUAS DE ÁREA TOPOGRÁFICA &lt;500M²)</v>
          </cell>
          <cell r="C109" t="str">
            <v>M²</v>
          </cell>
          <cell r="D109">
            <v>2840</v>
          </cell>
          <cell r="E109">
            <v>0.48</v>
          </cell>
          <cell r="F109">
            <v>1363.2</v>
          </cell>
          <cell r="G109">
            <v>0.61</v>
          </cell>
          <cell r="H109">
            <v>1732.4</v>
          </cell>
        </row>
        <row r="110">
          <cell r="A110" t="str">
            <v>11.7</v>
          </cell>
          <cell r="B110" t="str">
            <v>PROJETO EXECUTIVO DE PROGRAMAÇÃO VISUAL E SINALIZAÇÃO VIÁRIA (RUAS DE ÁREA TOPOGRÁFICA &lt;500M²)</v>
          </cell>
          <cell r="C110" t="str">
            <v>M²</v>
          </cell>
          <cell r="D110">
            <v>2840</v>
          </cell>
          <cell r="E110">
            <v>1.97</v>
          </cell>
          <cell r="F110">
            <v>5594.8</v>
          </cell>
          <cell r="G110">
            <v>2.4900000000000002</v>
          </cell>
          <cell r="H110">
            <v>7071.6</v>
          </cell>
        </row>
        <row r="111">
          <cell r="A111" t="str">
            <v>11.8</v>
          </cell>
          <cell r="B111" t="str">
            <v>PROJETO EXECUTIVO DE DESAPROPRIAÇÃO (RUAS DE ÁREA TOPOGRÁFICA &lt;500M²)</v>
          </cell>
          <cell r="C111" t="str">
            <v>M²</v>
          </cell>
          <cell r="D111">
            <v>2840</v>
          </cell>
          <cell r="E111">
            <v>1.5</v>
          </cell>
          <cell r="F111">
            <v>4260</v>
          </cell>
          <cell r="G111">
            <v>1.9</v>
          </cell>
          <cell r="H111">
            <v>5396</v>
          </cell>
        </row>
        <row r="112">
          <cell r="A112" t="str">
            <v>11.9</v>
          </cell>
          <cell r="B112" t="str">
            <v>PROJETO EXECUTIVO DE ABASTECIMENTO D’ÁGUA (RUAS DE ÁREA TOPOGRÁFICA &lt;500M²)</v>
          </cell>
          <cell r="C112" t="str">
            <v>M²</v>
          </cell>
          <cell r="D112">
            <v>2840</v>
          </cell>
          <cell r="E112">
            <v>0.5</v>
          </cell>
          <cell r="F112">
            <v>1420</v>
          </cell>
          <cell r="G112">
            <v>0.63</v>
          </cell>
          <cell r="H112">
            <v>1789.2</v>
          </cell>
        </row>
        <row r="113">
          <cell r="A113" t="str">
            <v>11.10</v>
          </cell>
          <cell r="B113" t="str">
            <v>PROJETO EXECUTIVO DE SISTEMA DE ESGOTAMENTO SANITÁRIO (RUAS DE ÁREA TOPOGRÁFICA &lt;500M²)</v>
          </cell>
          <cell r="C113" t="str">
            <v>M²</v>
          </cell>
          <cell r="D113">
            <v>2840</v>
          </cell>
          <cell r="E113">
            <v>0.5</v>
          </cell>
          <cell r="F113">
            <v>1420</v>
          </cell>
          <cell r="G113">
            <v>0.63</v>
          </cell>
          <cell r="H113">
            <v>1789.2</v>
          </cell>
        </row>
        <row r="114">
          <cell r="A114" t="str">
            <v>11.11</v>
          </cell>
          <cell r="B114" t="str">
            <v>PROJETO EXECUTIVO DE CONTENÇÃO (RUAS DE ÁREA TOPOGRÁFICA &lt;500M²)</v>
          </cell>
          <cell r="C114" t="str">
            <v>M²</v>
          </cell>
          <cell r="D114">
            <v>2840</v>
          </cell>
          <cell r="E114">
            <v>0.81</v>
          </cell>
          <cell r="F114">
            <v>2300.4</v>
          </cell>
          <cell r="G114">
            <v>1.02</v>
          </cell>
          <cell r="H114">
            <v>2896.8</v>
          </cell>
        </row>
        <row r="115">
          <cell r="A115" t="str">
            <v>11.12</v>
          </cell>
          <cell r="B115" t="str">
            <v>PLANILHA ORÇAMENTÁRIA PARA PROJETOS EXECUTIVOS EXISTENTES (RUAS DE ÁREA TOPOGRÁFICA &lt;500M²)</v>
          </cell>
          <cell r="C115" t="str">
            <v>M²</v>
          </cell>
          <cell r="D115">
            <v>2840</v>
          </cell>
          <cell r="E115">
            <v>2.4500000000000002</v>
          </cell>
          <cell r="F115">
            <v>6958</v>
          </cell>
          <cell r="G115">
            <v>3.1</v>
          </cell>
          <cell r="H115">
            <v>8804</v>
          </cell>
        </row>
        <row r="116">
          <cell r="B116" t="str">
            <v>PREÇO GLOBAL DOS SERVIÇOS (R$)</v>
          </cell>
          <cell r="F116">
            <v>225736.47</v>
          </cell>
          <cell r="H116">
            <v>285515.19</v>
          </cell>
        </row>
        <row r="119">
          <cell r="H119" t="str">
            <v>LOTE 01</v>
          </cell>
        </row>
        <row r="120">
          <cell r="H120" t="e">
            <v>#REF!</v>
          </cell>
        </row>
        <row r="122">
          <cell r="H122" t="str">
            <v>LOTE 02</v>
          </cell>
        </row>
        <row r="123">
          <cell r="H123" t="e">
            <v>#REF!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Prefeitura da Cidade do Recife</v>
          </cell>
        </row>
        <row r="2">
          <cell r="A2" t="str">
            <v>Secretaria de Infraestrutura</v>
          </cell>
        </row>
        <row r="3">
          <cell r="A3" t="str">
            <v>Autarquia de Manutenção e Limpeza Urbana - EMLURB</v>
          </cell>
        </row>
        <row r="4">
          <cell r="A4" t="str">
            <v>CONTRATAÇÃO DE EMPRESA ESPECIALIZADA DE ENGENHARIA PARA ELABORAÇÃO E READEQUAÇÃO DE PROJETOS EXECUTIVOS DE INFRAESTRUTURA URBANA, CONTEMPLANDO AS DISCIPLINAS DE GEOMETRIA, PAVIMENTAÇÃO, TERRAPLENAGEM, DRENAGEM, URBANISMO, PAISAGISMO, ESTRUTURAS DE CONTENÇ</v>
          </cell>
          <cell r="G4" t="str">
            <v>TABELAS DE REFERÊNCIA:DNIT CONSULTORIA OUT/20 E SICRO JAN/2021</v>
          </cell>
        </row>
        <row r="5">
          <cell r="A5" t="str">
            <v>PLANILHA ORÇAMENTÁRIA DPPT 0014.04.21  -   LOTE 02 - RPA 06</v>
          </cell>
        </row>
        <row r="6">
          <cell r="G6" t="str">
            <v>BDI</v>
          </cell>
          <cell r="H6">
            <v>0.26490000000000002</v>
          </cell>
        </row>
        <row r="7">
          <cell r="A7" t="str">
            <v>ITEM</v>
          </cell>
          <cell r="B7" t="str">
            <v>DISCRIMINAÇÃO / ESPECIFICAÇÃO DOS SERVIÇOS</v>
          </cell>
          <cell r="C7" t="str">
            <v>UNID.</v>
          </cell>
          <cell r="D7" t="str">
            <v>QUANT.</v>
          </cell>
          <cell r="E7" t="str">
            <v>PREÇOUNIT S/BDI (R$)</v>
          </cell>
          <cell r="F7" t="str">
            <v>PREÇO TOTAL S/ BDI (R$)</v>
          </cell>
          <cell r="G7" t="str">
            <v>PREÇO UNITMÁXIMO C/BDIDE 26,49% (R$)</v>
          </cell>
          <cell r="H7" t="str">
            <v>PREÇO TOTALC/ BDI (R$)</v>
          </cell>
        </row>
        <row r="8">
          <cell r="A8" t="str">
            <v>1.0</v>
          </cell>
          <cell r="B8" t="str">
            <v>ESTUDOS TÉCNICOS PRELIMINARES PARA ELABORAÇÃO DE PROJETOS DE PAVIMENTAÇÃO, DRENAGEM, URBANISMO E PAISAGISMO  EM RUAS COM ÁREAS ACIMA DE 1.000M²</v>
          </cell>
          <cell r="F8">
            <v>911886.29999999993</v>
          </cell>
          <cell r="H8">
            <v>1154540.7899999998</v>
          </cell>
        </row>
        <row r="9">
          <cell r="A9" t="str">
            <v>1.1</v>
          </cell>
          <cell r="B9" t="str">
            <v>ESTUDOS TOPOGRÁFICOS E PLANIALTIMÉTRICOS (RUAS DE ÁREA TOPOGRÁFICA &gt;1000M²)</v>
          </cell>
          <cell r="C9" t="str">
            <v>M²</v>
          </cell>
          <cell r="D9">
            <v>216379.8</v>
          </cell>
          <cell r="E9">
            <v>0.75</v>
          </cell>
          <cell r="F9">
            <v>162284.85</v>
          </cell>
          <cell r="G9">
            <v>0.95</v>
          </cell>
          <cell r="H9">
            <v>205560.81</v>
          </cell>
        </row>
        <row r="10">
          <cell r="A10" t="str">
            <v>1.2</v>
          </cell>
          <cell r="B10" t="str">
            <v xml:space="preserve">ESTUDOS DE CONCEPÇÃO ARQUITETÔNICA, URBANÍSTICA E PAISAGÍSTICA (RUAS DE ÁREA TOPOGRÁFICA &gt;1000M²) </v>
          </cell>
          <cell r="C10" t="str">
            <v>M²</v>
          </cell>
          <cell r="D10">
            <v>154557</v>
          </cell>
          <cell r="E10">
            <v>0.64</v>
          </cell>
          <cell r="F10">
            <v>98916.479999999996</v>
          </cell>
          <cell r="G10">
            <v>0.81</v>
          </cell>
          <cell r="H10">
            <v>125191.17</v>
          </cell>
        </row>
        <row r="11">
          <cell r="A11" t="str">
            <v>1.3</v>
          </cell>
          <cell r="B11" t="str">
            <v xml:space="preserve">ESTUDOS GEOTÉCNICOS  (RUAS DE ÁREA TOPOGRÁFICA &gt;1000M²) </v>
          </cell>
          <cell r="C11" t="str">
            <v>M²</v>
          </cell>
          <cell r="D11">
            <v>154557</v>
          </cell>
          <cell r="E11">
            <v>1.31</v>
          </cell>
          <cell r="F11">
            <v>202469.67</v>
          </cell>
          <cell r="G11">
            <v>1.66</v>
          </cell>
          <cell r="H11">
            <v>256564.62</v>
          </cell>
        </row>
        <row r="12">
          <cell r="A12" t="str">
            <v>1.4</v>
          </cell>
          <cell r="B12" t="str">
            <v xml:space="preserve">ESTUDOS HIDROLÓGICOS  (RUAS DE ÁREA TOPOGRÁFICA &gt;1000M²) </v>
          </cell>
          <cell r="C12" t="str">
            <v>M²</v>
          </cell>
          <cell r="D12">
            <v>154557</v>
          </cell>
          <cell r="E12">
            <v>2.4900000000000002</v>
          </cell>
          <cell r="F12">
            <v>384846.93</v>
          </cell>
          <cell r="G12">
            <v>3.15</v>
          </cell>
          <cell r="H12">
            <v>486854.55</v>
          </cell>
        </row>
        <row r="13">
          <cell r="A13" t="str">
            <v>1.5</v>
          </cell>
          <cell r="B13" t="str">
            <v xml:space="preserve">ESTUDOS PARA REMANEJAMENTO CONDICIONADO DE REDE DE DISTRIBUIÇÃO DE ENERGIA ELÉTRICA, ILUMINAÇÃO PÚBLICA E OUTRAS ESTRUTURAS DE UTILIDADE PÚBLICA (RUAS DE ÁREA TOPOGRÁFICA &gt;1000M²) </v>
          </cell>
          <cell r="C13" t="str">
            <v>M²</v>
          </cell>
          <cell r="D13">
            <v>154557</v>
          </cell>
          <cell r="E13">
            <v>0.41</v>
          </cell>
          <cell r="F13">
            <v>63368.37</v>
          </cell>
          <cell r="G13">
            <v>0.52</v>
          </cell>
          <cell r="H13">
            <v>80369.64</v>
          </cell>
        </row>
        <row r="14">
          <cell r="A14" t="str">
            <v>2.0</v>
          </cell>
          <cell r="B14" t="str">
            <v>PROJETOS BÁSICOS PARA ELABORAÇÃO DE PROJETOS DE PAVIMENTAÇÃO, DRENAGEM, URBANISMO E PAISAGISMO EM RUAS COM ÁREAS ACIMA DE 1.000M²</v>
          </cell>
          <cell r="F14">
            <v>1596573.8099999998</v>
          </cell>
          <cell r="H14">
            <v>2018514.42</v>
          </cell>
        </row>
        <row r="15">
          <cell r="A15" t="str">
            <v>2.1</v>
          </cell>
          <cell r="B15" t="str">
            <v xml:space="preserve">PROJETO BÁSICO DE URBANISMO E PAISAGISMO (RUAS DE ÁREA TOPOGRÁFICA &gt;1000M²) </v>
          </cell>
          <cell r="C15" t="str">
            <v>M²</v>
          </cell>
          <cell r="D15">
            <v>154557</v>
          </cell>
          <cell r="E15">
            <v>0.6</v>
          </cell>
          <cell r="F15">
            <v>92734.2</v>
          </cell>
          <cell r="G15">
            <v>0.76</v>
          </cell>
          <cell r="H15">
            <v>117463.32</v>
          </cell>
        </row>
        <row r="16">
          <cell r="A16" t="str">
            <v>2.2</v>
          </cell>
          <cell r="B16" t="str">
            <v xml:space="preserve">PROJETO BÁSICO GEOMÉTRICO (RUAS DE ÁREA TOPOGRÁFICA &gt;1000M²) </v>
          </cell>
          <cell r="C16" t="str">
            <v>M²</v>
          </cell>
          <cell r="D16">
            <v>154557</v>
          </cell>
          <cell r="E16">
            <v>0.98</v>
          </cell>
          <cell r="F16">
            <v>151465.85999999999</v>
          </cell>
          <cell r="G16">
            <v>1.24</v>
          </cell>
          <cell r="H16">
            <v>191650.68</v>
          </cell>
        </row>
        <row r="17">
          <cell r="A17" t="str">
            <v>2.3</v>
          </cell>
          <cell r="B17" t="str">
            <v xml:space="preserve">PROJETO BÁSICO DE TERRAPLANAGEM (RUAS DE ÁREA TOPOGRÁFICA &gt;1000M²) </v>
          </cell>
          <cell r="C17" t="str">
            <v>M²</v>
          </cell>
          <cell r="D17">
            <v>154557</v>
          </cell>
          <cell r="E17">
            <v>1.03</v>
          </cell>
          <cell r="F17">
            <v>159193.71</v>
          </cell>
          <cell r="G17">
            <v>1.3</v>
          </cell>
          <cell r="H17">
            <v>200924.1</v>
          </cell>
        </row>
        <row r="18">
          <cell r="A18" t="str">
            <v>2.4</v>
          </cell>
          <cell r="B18" t="str">
            <v xml:space="preserve">PROJETO BÁSICO DE DRENAGEM  E OAC (RUAS DE ÁREA TOPOGRÁFICA &gt;1000M²) </v>
          </cell>
          <cell r="C18" t="str">
            <v>M²</v>
          </cell>
          <cell r="D18">
            <v>154557</v>
          </cell>
          <cell r="E18">
            <v>0.77</v>
          </cell>
          <cell r="F18">
            <v>119008.89</v>
          </cell>
          <cell r="G18">
            <v>0.97</v>
          </cell>
          <cell r="H18">
            <v>149920.29</v>
          </cell>
        </row>
        <row r="19">
          <cell r="A19" t="str">
            <v>2.5</v>
          </cell>
          <cell r="B19" t="str">
            <v xml:space="preserve">PROJETO BÁSICO DE PAVIMENTAÇÃO  (RUAS DE ÁREA TOPOGRÁFICA &gt;1000M²) </v>
          </cell>
          <cell r="C19" t="str">
            <v>M²</v>
          </cell>
          <cell r="D19">
            <v>154557</v>
          </cell>
          <cell r="E19">
            <v>1.03</v>
          </cell>
          <cell r="F19">
            <v>159193.71</v>
          </cell>
          <cell r="G19">
            <v>1.3</v>
          </cell>
          <cell r="H19">
            <v>200924.1</v>
          </cell>
        </row>
        <row r="20">
          <cell r="A20" t="str">
            <v>2.6</v>
          </cell>
          <cell r="B20" t="str">
            <v xml:space="preserve">PROJETO BÁSICO DE REMANEJAMENTO DE REDES DE SERVIÇOS DE UTILIDADE PÚBLICA  (RUAS DE ÁREA TOPOGRÁFICA &gt;1000M²) </v>
          </cell>
          <cell r="C20" t="str">
            <v>M²</v>
          </cell>
          <cell r="D20">
            <v>154557</v>
          </cell>
          <cell r="E20">
            <v>0.41</v>
          </cell>
          <cell r="F20">
            <v>63368.37</v>
          </cell>
          <cell r="G20">
            <v>0.52</v>
          </cell>
          <cell r="H20">
            <v>80369.64</v>
          </cell>
        </row>
        <row r="21">
          <cell r="A21" t="str">
            <v>2.7</v>
          </cell>
          <cell r="B21" t="str">
            <v xml:space="preserve">PROJETO BÁSICO DE PROGRAMAÇÃO VISUAL E SINALIZAÇÃO VIÁRIA (RUAS DE ÁREA TOPOGRÁFICA &gt;1000M²) </v>
          </cell>
          <cell r="C21" t="str">
            <v>M²</v>
          </cell>
          <cell r="D21">
            <v>154557</v>
          </cell>
          <cell r="E21">
            <v>0.67</v>
          </cell>
          <cell r="F21">
            <v>103553.19</v>
          </cell>
          <cell r="G21">
            <v>0.85</v>
          </cell>
          <cell r="H21">
            <v>131373.45000000001</v>
          </cell>
        </row>
        <row r="22">
          <cell r="A22" t="str">
            <v>2.8</v>
          </cell>
          <cell r="B22" t="str">
            <v xml:space="preserve">PROJETO BÁSICO DE DESAPROPRIAÇÃO (RUAS DE ÁREA TOPOGRÁFICA &gt;1000M²) </v>
          </cell>
          <cell r="C22" t="str">
            <v>M²</v>
          </cell>
          <cell r="D22">
            <v>154557</v>
          </cell>
          <cell r="E22">
            <v>1.26</v>
          </cell>
          <cell r="F22">
            <v>194741.82</v>
          </cell>
          <cell r="G22">
            <v>1.59</v>
          </cell>
          <cell r="H22">
            <v>245745.63</v>
          </cell>
        </row>
        <row r="23">
          <cell r="A23" t="str">
            <v>2.9</v>
          </cell>
          <cell r="B23" t="str">
            <v xml:space="preserve">PROJETO BÁSICO DE ABASTECIMENTO D’ÁGUA (RUAS DE ÁREA TOPOGRÁFICA &gt;1000M²) </v>
          </cell>
          <cell r="C23" t="str">
            <v>M²</v>
          </cell>
          <cell r="D23">
            <v>154557</v>
          </cell>
          <cell r="E23">
            <v>0.42</v>
          </cell>
          <cell r="F23">
            <v>64913.94</v>
          </cell>
          <cell r="G23">
            <v>0.53</v>
          </cell>
          <cell r="H23">
            <v>81915.210000000006</v>
          </cell>
        </row>
        <row r="24">
          <cell r="A24" t="str">
            <v>2.10</v>
          </cell>
          <cell r="B24" t="str">
            <v xml:space="preserve">PROJETO BÁSICO DE SISTEMA DE ESGOTAMENTO SANITÁRIO (RUAS DE ÁREA TOPOGRÁFICA &gt;1000M²) </v>
          </cell>
          <cell r="C24" t="str">
            <v>M²</v>
          </cell>
          <cell r="D24">
            <v>154557</v>
          </cell>
          <cell r="E24">
            <v>0.42</v>
          </cell>
          <cell r="F24">
            <v>64913.94</v>
          </cell>
          <cell r="G24">
            <v>0.53</v>
          </cell>
          <cell r="H24">
            <v>81915.210000000006</v>
          </cell>
        </row>
        <row r="25">
          <cell r="A25" t="str">
            <v>2.11</v>
          </cell>
          <cell r="B25" t="str">
            <v xml:space="preserve">PROJETO BÁSICO DE CONTENÇÃO  (RUAS DE ÁREA TOPOGRÁFICA &gt;1000M²) </v>
          </cell>
          <cell r="C25" t="str">
            <v>M²</v>
          </cell>
          <cell r="D25">
            <v>154557</v>
          </cell>
          <cell r="E25">
            <v>0.68</v>
          </cell>
          <cell r="F25">
            <v>105098.76</v>
          </cell>
          <cell r="G25">
            <v>0.86</v>
          </cell>
          <cell r="H25">
            <v>132919.01999999999</v>
          </cell>
        </row>
        <row r="26">
          <cell r="A26" t="str">
            <v>2.12</v>
          </cell>
          <cell r="B26" t="str">
            <v xml:space="preserve">PLANILHA ORÇAMENTÁRIA PARA PROJETOS BÁSICOS (RUAS DE ÁREA TOPOGRÁFICA &gt;1000M²) </v>
          </cell>
          <cell r="C26" t="str">
            <v>M²</v>
          </cell>
          <cell r="D26">
            <v>154557</v>
          </cell>
          <cell r="E26">
            <v>2.06</v>
          </cell>
          <cell r="F26">
            <v>318387.42</v>
          </cell>
          <cell r="G26">
            <v>2.61</v>
          </cell>
          <cell r="H26">
            <v>403393.77</v>
          </cell>
        </row>
        <row r="27">
          <cell r="A27" t="str">
            <v>3.0</v>
          </cell>
          <cell r="B27" t="str">
            <v>PROJETOS EXECUTIVOS PARA ELABORAÇÃO DE PROJETOS DE PAVIMENTAÇÃO, DRENAGEM, URBANISMO E PAISAGISMO EM RUAS COM ÁREAS ACIMA DE 1.000M²</v>
          </cell>
          <cell r="F27">
            <v>1228728.1499999999</v>
          </cell>
          <cell r="H27">
            <v>1556388.99</v>
          </cell>
        </row>
        <row r="28">
          <cell r="A28" t="str">
            <v>3.1</v>
          </cell>
          <cell r="B28" t="str">
            <v xml:space="preserve">PROJETO EXECUTIVO DE URBANISMO E PAISAGISMO (RUAS DE ÁREA TOPOGRÁFICA &gt;1000M²) </v>
          </cell>
          <cell r="C28" t="str">
            <v>M²</v>
          </cell>
          <cell r="D28">
            <v>154557</v>
          </cell>
          <cell r="E28">
            <v>0.45</v>
          </cell>
          <cell r="F28">
            <v>69550.649999999994</v>
          </cell>
          <cell r="G28">
            <v>0.56999999999999995</v>
          </cell>
          <cell r="H28">
            <v>88097.49</v>
          </cell>
        </row>
        <row r="29">
          <cell r="A29" t="str">
            <v>3.2</v>
          </cell>
          <cell r="B29" t="str">
            <v xml:space="preserve">PROJETO EXECUTIVO GEOMÉTRICO (RUAS DE ÁREA TOPOGRÁFICA &gt;1000M²) </v>
          </cell>
          <cell r="C29" t="str">
            <v>M²</v>
          </cell>
          <cell r="D29">
            <v>154557</v>
          </cell>
          <cell r="E29">
            <v>0.7</v>
          </cell>
          <cell r="F29">
            <v>108189.9</v>
          </cell>
          <cell r="G29">
            <v>0.89</v>
          </cell>
          <cell r="H29">
            <v>137555.73000000001</v>
          </cell>
        </row>
        <row r="30">
          <cell r="A30" t="str">
            <v>3.3</v>
          </cell>
          <cell r="B30" t="str">
            <v>PROJETO EXECUTIVO DE TERRAPLENAGEM (RUAS DE ÁREA TOPOGRÁFICA &gt;1000M²)</v>
          </cell>
          <cell r="C30" t="str">
            <v>M²</v>
          </cell>
          <cell r="D30">
            <v>154557</v>
          </cell>
          <cell r="E30">
            <v>0.73</v>
          </cell>
          <cell r="F30">
            <v>112826.61</v>
          </cell>
          <cell r="G30">
            <v>0.92</v>
          </cell>
          <cell r="H30">
            <v>142192.44</v>
          </cell>
        </row>
        <row r="31">
          <cell r="A31" t="str">
            <v>3.4</v>
          </cell>
          <cell r="B31" t="str">
            <v>PROJETO EXECUTIVO DE DRENAGEM  E OAC (RUAS DE ÁREA TOPOGRÁFICA &gt;1000M²)</v>
          </cell>
          <cell r="C31" t="str">
            <v>M²</v>
          </cell>
          <cell r="D31">
            <v>154557</v>
          </cell>
          <cell r="E31">
            <v>1.1200000000000001</v>
          </cell>
          <cell r="F31">
            <v>173103.84</v>
          </cell>
          <cell r="G31">
            <v>1.42</v>
          </cell>
          <cell r="H31">
            <v>219470.94</v>
          </cell>
        </row>
        <row r="32">
          <cell r="A32" t="str">
            <v>3.5</v>
          </cell>
          <cell r="B32" t="str">
            <v>PROJETO EXECUTIVO DE PAVIMENTAÇÃO (RUAS DE ÁREA TOPOGRÁFICA &gt;1000M²)</v>
          </cell>
          <cell r="C32" t="str">
            <v>M²</v>
          </cell>
          <cell r="D32">
            <v>154557</v>
          </cell>
          <cell r="E32">
            <v>0.73</v>
          </cell>
          <cell r="F32">
            <v>112826.61</v>
          </cell>
          <cell r="G32">
            <v>0.92</v>
          </cell>
          <cell r="H32">
            <v>142192.44</v>
          </cell>
        </row>
        <row r="33">
          <cell r="A33" t="str">
            <v>3.6</v>
          </cell>
          <cell r="B33" t="str">
            <v>PROJETO EXECUTIVO DE REMANEJAMENTO DE REDES DE SERVIÇOS DE UTILIDADE PÚBLICA (RUAS DE ÁREA TOPOGRÁFICA &gt;1000M²)</v>
          </cell>
          <cell r="C33" t="str">
            <v>M²</v>
          </cell>
          <cell r="D33">
            <v>154557</v>
          </cell>
          <cell r="E33">
            <v>0.28999999999999998</v>
          </cell>
          <cell r="F33">
            <v>44821.53</v>
          </cell>
          <cell r="G33">
            <v>0.37</v>
          </cell>
          <cell r="H33">
            <v>57186.09</v>
          </cell>
        </row>
        <row r="34">
          <cell r="A34" t="str">
            <v>3.7</v>
          </cell>
          <cell r="B34" t="str">
            <v>PROJETO EXECUTIVO DE PROGRAMAÇÃO VISUAL E SINALIZAÇÃO VIÁRIA (RUAS DE ÁREA TOPOGRÁFICA &gt;1000M²)</v>
          </cell>
          <cell r="C34" t="str">
            <v>M²</v>
          </cell>
          <cell r="D34">
            <v>154557</v>
          </cell>
          <cell r="E34">
            <v>0.48</v>
          </cell>
          <cell r="F34">
            <v>74187.360000000001</v>
          </cell>
          <cell r="G34">
            <v>0.61</v>
          </cell>
          <cell r="H34">
            <v>94279.77</v>
          </cell>
        </row>
        <row r="35">
          <cell r="A35" t="str">
            <v>3.8</v>
          </cell>
          <cell r="B35" t="str">
            <v>PROJETO EXECUTIVO DE DESAPROPRIAÇÃO (RUAS DE ÁREA TOPOGRÁFICA &gt;1000M²)</v>
          </cell>
          <cell r="C35" t="str">
            <v>M²</v>
          </cell>
          <cell r="D35">
            <v>154557</v>
          </cell>
          <cell r="E35">
            <v>0.9</v>
          </cell>
          <cell r="F35">
            <v>139101.29999999999</v>
          </cell>
          <cell r="G35">
            <v>1.1399999999999999</v>
          </cell>
          <cell r="H35">
            <v>176194.98</v>
          </cell>
        </row>
        <row r="36">
          <cell r="A36" t="str">
            <v>3.9</v>
          </cell>
          <cell r="B36" t="str">
            <v>PROJETO EXECUTIVO DE ABASTECIMENTO D’ÁGUA (RUAS DE ÁREA TOPOGRÁFICA &gt;1000M²)</v>
          </cell>
          <cell r="C36" t="str">
            <v>M²</v>
          </cell>
          <cell r="D36">
            <v>154557</v>
          </cell>
          <cell r="E36">
            <v>0.3</v>
          </cell>
          <cell r="F36">
            <v>46367.1</v>
          </cell>
          <cell r="G36">
            <v>0.38</v>
          </cell>
          <cell r="H36">
            <v>58731.66</v>
          </cell>
        </row>
        <row r="37">
          <cell r="A37" t="str">
            <v>3.10</v>
          </cell>
          <cell r="B37" t="str">
            <v>PROJETO EXECUTIVO DE SISTEMA DE ESGOTAMENTO SANITÁRIO (RUAS DE ÁREA TOPOGRÁFICA &gt;1000M²)</v>
          </cell>
          <cell r="C37" t="str">
            <v>M²</v>
          </cell>
          <cell r="D37">
            <v>154557</v>
          </cell>
          <cell r="E37">
            <v>0.3</v>
          </cell>
          <cell r="F37">
            <v>46367.1</v>
          </cell>
          <cell r="G37">
            <v>0.38</v>
          </cell>
          <cell r="H37">
            <v>58731.66</v>
          </cell>
        </row>
        <row r="38">
          <cell r="A38" t="str">
            <v>3.11</v>
          </cell>
          <cell r="B38" t="str">
            <v>PROJETO EXECUTIVO DE CONTENÇÃO (RUAS DE ÁREA TOPOGRÁFICA &gt;1000M²)</v>
          </cell>
          <cell r="C38" t="str">
            <v>M²</v>
          </cell>
          <cell r="D38">
            <v>154557</v>
          </cell>
          <cell r="E38">
            <v>0.48</v>
          </cell>
          <cell r="F38">
            <v>74187.360000000001</v>
          </cell>
          <cell r="G38">
            <v>0.61</v>
          </cell>
          <cell r="H38">
            <v>94279.77</v>
          </cell>
        </row>
        <row r="39">
          <cell r="A39" t="str">
            <v>3.12</v>
          </cell>
          <cell r="B39" t="str">
            <v>PLANILHA ORÇAMENTÁRIA PARA PROJETOS EXECUTIVOS (RUAS DE ÁREA TOPOGRÁFICA &gt;1000M²)</v>
          </cell>
          <cell r="C39" t="str">
            <v>M²</v>
          </cell>
          <cell r="D39">
            <v>154557</v>
          </cell>
          <cell r="E39">
            <v>1.47</v>
          </cell>
          <cell r="F39">
            <v>227198.79</v>
          </cell>
          <cell r="G39">
            <v>1.86</v>
          </cell>
          <cell r="H39">
            <v>287476.02</v>
          </cell>
        </row>
        <row r="40">
          <cell r="A40" t="str">
            <v>4.0</v>
          </cell>
          <cell r="B40" t="str">
            <v>ESTUDOS TÉCNICOS PRELIMINARES  PARA REVISÃO DE PROJETOS DE PAVIMENTAÇÃO, DRENAGEM, URBANISMO E PAISAGISMO  EM RUAS COM ÁREAS ACIMA DE 1.000M²</v>
          </cell>
          <cell r="F40">
            <v>148839.31</v>
          </cell>
          <cell r="H40">
            <v>188412.71000000002</v>
          </cell>
        </row>
        <row r="41">
          <cell r="A41" t="str">
            <v>4.1</v>
          </cell>
          <cell r="B41" t="str">
            <v>ESTUDOS TOPOGRÁFICOS E PLANIALTIMÉTRICOS (RUAS DE ÁREA TOPOGRÁFICA &gt;1000M²)</v>
          </cell>
          <cell r="C41" t="str">
            <v>M²</v>
          </cell>
          <cell r="D41">
            <v>43346.1</v>
          </cell>
          <cell r="E41">
            <v>0.75</v>
          </cell>
          <cell r="F41">
            <v>32509.57</v>
          </cell>
          <cell r="G41">
            <v>0.95</v>
          </cell>
          <cell r="H41">
            <v>41178.79</v>
          </cell>
        </row>
        <row r="42">
          <cell r="A42" t="str">
            <v>4.2</v>
          </cell>
          <cell r="B42" t="str">
            <v>ESTUDOS DE CONCEPÇÃO URBANÍSTICA E PAISAGÍSTICA (RUAS DE ÁREA TOPOGRÁFICA &gt;1000M²)</v>
          </cell>
          <cell r="C42" t="str">
            <v>M²</v>
          </cell>
          <cell r="D42">
            <v>24322.5</v>
          </cell>
          <cell r="E42">
            <v>0.64</v>
          </cell>
          <cell r="F42">
            <v>15566.4</v>
          </cell>
          <cell r="G42">
            <v>0.81</v>
          </cell>
          <cell r="H42">
            <v>19701.22</v>
          </cell>
        </row>
        <row r="43">
          <cell r="A43" t="str">
            <v>4.3</v>
          </cell>
          <cell r="B43" t="str">
            <v>ESTUDOS GEOTÉCNICOS (RUAS DE ÁREA TOPOGRÁFICA &gt;1000M²)</v>
          </cell>
          <cell r="C43" t="str">
            <v>M²</v>
          </cell>
          <cell r="D43">
            <v>10600</v>
          </cell>
          <cell r="E43">
            <v>1.31</v>
          </cell>
          <cell r="F43">
            <v>13886</v>
          </cell>
          <cell r="G43">
            <v>1.66</v>
          </cell>
          <cell r="H43">
            <v>17596</v>
          </cell>
        </row>
        <row r="44">
          <cell r="A44" t="str">
            <v>4.4</v>
          </cell>
          <cell r="B44" t="str">
            <v>ESTUDOS HIDROLÓGICOS (RUAS DE ÁREA TOPOGRÁFICA &gt;1000M²)</v>
          </cell>
          <cell r="C44" t="str">
            <v>M²</v>
          </cell>
          <cell r="D44">
            <v>30961.5</v>
          </cell>
          <cell r="E44">
            <v>2.4900000000000002</v>
          </cell>
          <cell r="F44">
            <v>77094.13</v>
          </cell>
          <cell r="G44">
            <v>3.15</v>
          </cell>
          <cell r="H44">
            <v>97528.72</v>
          </cell>
        </row>
        <row r="45">
          <cell r="A45" t="str">
            <v>4.5</v>
          </cell>
          <cell r="B45" t="str">
            <v>ESTUDOS PARA REMANEJAMENTO CONDICIONADO DE REDE DE DISTRIBUIÇÃO DE ENERGIA ELÉTRICA, ILUMINAÇÃO PÚBLICA E OUTRAS ESTRUTURAS DE UTILIDADE PÚBLICA (RUAS DE ÁREA TOPOGRÁFICA &gt;1000M²)</v>
          </cell>
          <cell r="C45" t="str">
            <v>M²</v>
          </cell>
          <cell r="D45">
            <v>23861.5</v>
          </cell>
          <cell r="E45">
            <v>0.41</v>
          </cell>
          <cell r="F45">
            <v>9783.2099999999991</v>
          </cell>
          <cell r="G45">
            <v>0.52</v>
          </cell>
          <cell r="H45">
            <v>12407.98</v>
          </cell>
        </row>
        <row r="46">
          <cell r="A46" t="str">
            <v>5.0</v>
          </cell>
          <cell r="B46" t="str">
            <v>REVISÃO DE PROJETOS EXECUTIVOS PARA PAVIMENTAÇÃO, DRENAGEM, URBANISMO E PAISAGISMO  EM RUAS COM ÁREAS ACIMA DE 1.000M²</v>
          </cell>
          <cell r="F46">
            <v>150810.31</v>
          </cell>
          <cell r="H46">
            <v>190969.04</v>
          </cell>
        </row>
        <row r="47">
          <cell r="A47" t="str">
            <v>5.1</v>
          </cell>
          <cell r="B47" t="str">
            <v>REVISÃO DO PROJETO EXECUTIVO DE URBANISMO E PAISAGISMO (RUAS DE ÁREA TOPOGRÁFICA &gt;1000M²)</v>
          </cell>
          <cell r="C47" t="str">
            <v>M²</v>
          </cell>
          <cell r="D47">
            <v>25429.5</v>
          </cell>
          <cell r="E47">
            <v>0.3</v>
          </cell>
          <cell r="F47">
            <v>7628.85</v>
          </cell>
          <cell r="G47">
            <v>0.38</v>
          </cell>
          <cell r="H47">
            <v>9663.2099999999991</v>
          </cell>
        </row>
        <row r="48">
          <cell r="A48" t="str">
            <v>5.2</v>
          </cell>
          <cell r="B48" t="str">
            <v>REVISÃO DO PROJETO EXECUTIVO GEOMÉTRICO (RUAS DE ÁREA TOPOGRÁFICA &gt;1000M²)</v>
          </cell>
          <cell r="C48" t="str">
            <v>M²</v>
          </cell>
          <cell r="D48">
            <v>30961.5</v>
          </cell>
          <cell r="E48">
            <v>0.5</v>
          </cell>
          <cell r="F48">
            <v>15480.75</v>
          </cell>
          <cell r="G48">
            <v>0.63</v>
          </cell>
          <cell r="H48">
            <v>19505.740000000002</v>
          </cell>
        </row>
        <row r="49">
          <cell r="A49" t="str">
            <v>5.3</v>
          </cell>
          <cell r="B49" t="str">
            <v>REVISÃO DO PROJETO EXECUTIVO DE TERRAPLENAGEM (RUAS DE ÁREA TOPOGRÁFICA &gt;1000M²)</v>
          </cell>
          <cell r="C49" t="str">
            <v>M²</v>
          </cell>
          <cell r="D49">
            <v>30961.5</v>
          </cell>
          <cell r="E49">
            <v>0.52</v>
          </cell>
          <cell r="F49">
            <v>16099.98</v>
          </cell>
          <cell r="G49">
            <v>0.66</v>
          </cell>
          <cell r="H49">
            <v>20434.59</v>
          </cell>
        </row>
        <row r="50">
          <cell r="A50" t="str">
            <v>5.4</v>
          </cell>
          <cell r="B50" t="str">
            <v>REVISÃO DO PROJETO EXECUTIVO DE DRENAGEM  E OAC (RUAS DE ÁREA TOPOGRÁFICA &gt;1000M²)</v>
          </cell>
          <cell r="C50" t="str">
            <v>M²</v>
          </cell>
          <cell r="D50">
            <v>30961.5</v>
          </cell>
          <cell r="E50">
            <v>0.75</v>
          </cell>
          <cell r="F50">
            <v>23221.119999999999</v>
          </cell>
          <cell r="G50">
            <v>0.95</v>
          </cell>
          <cell r="H50">
            <v>29413.42</v>
          </cell>
        </row>
        <row r="51">
          <cell r="A51" t="str">
            <v>5.5</v>
          </cell>
          <cell r="B51" t="str">
            <v>REVISÃO DO PROJETO EXECUTIVO DE PAVIMENTAÇÃO (RUAS DE ÁREA TOPOGRÁFICA &gt;1000M²)</v>
          </cell>
          <cell r="C51" t="str">
            <v>M²</v>
          </cell>
          <cell r="D51">
            <v>30961.5</v>
          </cell>
          <cell r="E51">
            <v>0.52</v>
          </cell>
          <cell r="F51">
            <v>16099.98</v>
          </cell>
          <cell r="G51">
            <v>0.66</v>
          </cell>
          <cell r="H51">
            <v>20434.59</v>
          </cell>
        </row>
        <row r="52">
          <cell r="A52" t="str">
            <v>5.6</v>
          </cell>
          <cell r="B52" t="str">
            <v>REVISÃO DO PROJETO EXECUTIVO DE REMANEJAMENTO DE REDES DE SERVIÇOS DE UTILIDADE PÚBLICA (RUAS DE ÁREA TOPOGRÁFICA &gt;1000M²)</v>
          </cell>
          <cell r="C52" t="str">
            <v>M²</v>
          </cell>
          <cell r="D52">
            <v>4347.5</v>
          </cell>
          <cell r="E52">
            <v>0.2</v>
          </cell>
          <cell r="F52">
            <v>869.5</v>
          </cell>
          <cell r="G52">
            <v>0.25</v>
          </cell>
          <cell r="H52">
            <v>1086.8699999999999</v>
          </cell>
        </row>
        <row r="53">
          <cell r="A53" t="str">
            <v>5.7</v>
          </cell>
          <cell r="B53" t="str">
            <v>REVISÃO DO PROJETO EXECUTIVO DE PROGRAMAÇÃO VISUAL E SINALIZAÇÃO VIÁRIA (RUAS DE ÁREA TOPOGRÁFICA &gt;1000M²)</v>
          </cell>
          <cell r="C53" t="str">
            <v>M²</v>
          </cell>
          <cell r="D53">
            <v>14647</v>
          </cell>
          <cell r="E53">
            <v>1.84</v>
          </cell>
          <cell r="F53">
            <v>26950.48</v>
          </cell>
          <cell r="G53">
            <v>2.33</v>
          </cell>
          <cell r="H53">
            <v>34127.51</v>
          </cell>
        </row>
        <row r="54">
          <cell r="A54" t="str">
            <v>5.8</v>
          </cell>
          <cell r="B54" t="str">
            <v>REVISÃO DO PROJETO EXECUTIVO DE DESAPROPRIAÇÃO (RUAS DE ÁREA TOPOGRÁFICA &gt;1000M²)</v>
          </cell>
          <cell r="C54" t="str">
            <v>M²</v>
          </cell>
          <cell r="D54">
            <v>18672</v>
          </cell>
          <cell r="E54">
            <v>0.64</v>
          </cell>
          <cell r="F54">
            <v>11950.08</v>
          </cell>
          <cell r="G54">
            <v>0.81</v>
          </cell>
          <cell r="H54">
            <v>15124.32</v>
          </cell>
        </row>
        <row r="55">
          <cell r="A55" t="str">
            <v>5.9</v>
          </cell>
          <cell r="B55" t="str">
            <v>PLANILHA ORÇAMENTÁRIA PARA PROJETOS EXECUTIVOS REVISADOS (RUAS DE ÁREA TOPOGRÁFICA &gt;1000M²)</v>
          </cell>
          <cell r="C55" t="str">
            <v>M²</v>
          </cell>
          <cell r="D55">
            <v>30961.5</v>
          </cell>
          <cell r="E55">
            <v>1.05</v>
          </cell>
          <cell r="F55">
            <v>32509.57</v>
          </cell>
          <cell r="G55">
            <v>1.33</v>
          </cell>
          <cell r="H55">
            <v>41178.79</v>
          </cell>
        </row>
        <row r="56">
          <cell r="A56" t="str">
            <v>6.0</v>
          </cell>
          <cell r="B56" t="str">
            <v>ESTUDOS TÉCNICOS PRELIMINARES PARA ELABORAÇÃO DE PROJETOS DE PAVIMENTAÇÃO, DRENAGEM, URBANISMO E PAISAGISMO  EM RUAS COM ÁREAS ENTRE 500M² E 1.000M²</v>
          </cell>
          <cell r="F56">
            <v>94051.37</v>
          </cell>
          <cell r="H56">
            <v>118915.81999999999</v>
          </cell>
        </row>
        <row r="57">
          <cell r="A57" t="str">
            <v>6.1</v>
          </cell>
          <cell r="B57" t="str">
            <v>ESTUDOS TOPOGRÁFICOS E PLANIALTIMÉTRICOS (RUAS DE ÁREA TOPOGRÁFICA &gt;500M² E &lt;1000M²)</v>
          </cell>
          <cell r="C57" t="str">
            <v>M²</v>
          </cell>
          <cell r="D57">
            <v>17851.399999999998</v>
          </cell>
          <cell r="E57">
            <v>0.94</v>
          </cell>
          <cell r="F57">
            <v>16780.310000000001</v>
          </cell>
          <cell r="G57">
            <v>1.19</v>
          </cell>
          <cell r="H57">
            <v>21243.16</v>
          </cell>
        </row>
        <row r="58">
          <cell r="A58" t="str">
            <v>6.2</v>
          </cell>
          <cell r="B58" t="str">
            <v>ESTUDOS DE CONCEPÇÃO URBANÍSTICA E PAISAGÍSTICA (RUAS DE ÁREA TOPOGRÁFICA &gt;500M² E &lt;1000M²)</v>
          </cell>
          <cell r="C58" t="str">
            <v>M²</v>
          </cell>
          <cell r="D58">
            <v>12751</v>
          </cell>
          <cell r="E58">
            <v>0.8</v>
          </cell>
          <cell r="F58">
            <v>10200.799999999999</v>
          </cell>
          <cell r="G58">
            <v>1.01</v>
          </cell>
          <cell r="H58">
            <v>12878.51</v>
          </cell>
        </row>
        <row r="59">
          <cell r="A59" t="str">
            <v>6.3</v>
          </cell>
          <cell r="B59" t="str">
            <v>ESTUDOS GEOTÉCNICOS (RUAS DE ÁREA TOPOGRÁFICA &gt;500M² E &lt;1000M²)</v>
          </cell>
          <cell r="C59" t="str">
            <v>M²</v>
          </cell>
          <cell r="D59">
            <v>12751</v>
          </cell>
          <cell r="E59">
            <v>1.64</v>
          </cell>
          <cell r="F59">
            <v>20911.64</v>
          </cell>
          <cell r="G59">
            <v>2.0699999999999998</v>
          </cell>
          <cell r="H59">
            <v>26394.57</v>
          </cell>
        </row>
        <row r="60">
          <cell r="A60" t="str">
            <v>6.4</v>
          </cell>
          <cell r="B60" t="str">
            <v>ESTUDOS HIDROLÓGICOS (RUAS DE ÁREA TOPOGRÁFICA &gt;500M² E &lt;1000M²)</v>
          </cell>
          <cell r="C60" t="str">
            <v>M²</v>
          </cell>
          <cell r="D60">
            <v>12751</v>
          </cell>
          <cell r="E60">
            <v>3.11</v>
          </cell>
          <cell r="F60">
            <v>39655.61</v>
          </cell>
          <cell r="G60">
            <v>3.93</v>
          </cell>
          <cell r="H60">
            <v>50111.43</v>
          </cell>
        </row>
        <row r="61">
          <cell r="A61" t="str">
            <v>6.5</v>
          </cell>
          <cell r="B61" t="str">
            <v>ESTUDOS PARA REMANEJAMENTO CONDICIONADO DE REDE DE DISTRIBUIÇÃO DE ENERGIA ELÉTRICA, ILUMINAÇÃO PÚBLICA E OUTRAS ESTRUTURAS DE UTILIDADE PÚBLICA (RUAS DE ÁREA TOPOGRÁFICA &gt;500M² E &lt;1000M²)</v>
          </cell>
          <cell r="C61" t="str">
            <v>M²</v>
          </cell>
          <cell r="D61">
            <v>12751</v>
          </cell>
          <cell r="E61">
            <v>0.51</v>
          </cell>
          <cell r="F61">
            <v>6503.01</v>
          </cell>
          <cell r="G61">
            <v>0.65</v>
          </cell>
          <cell r="H61">
            <v>8288.15</v>
          </cell>
        </row>
        <row r="62">
          <cell r="A62" t="str">
            <v>7.0</v>
          </cell>
          <cell r="B62" t="str">
            <v>PROJETOS BÁSICOS PARA ELABORAÇÃO DE PROJETOS DE PAVIMENTAÇÃO, DRENAGEM, URBANISMO E PAISAGISMO EM RUAS COM ÁREAS 500M² E 1.000M²</v>
          </cell>
          <cell r="F62">
            <v>176218.81999999998</v>
          </cell>
          <cell r="H62">
            <v>223142.5</v>
          </cell>
        </row>
        <row r="63">
          <cell r="A63" t="str">
            <v>7.1</v>
          </cell>
          <cell r="B63" t="str">
            <v>PROJETO BÁSICO DE URBANISMO E PAISAGISMO (RUAS DE ÁREA TOPOGRÁFICA &gt;500M² E &lt;1000M²)</v>
          </cell>
          <cell r="C63" t="str">
            <v>M²</v>
          </cell>
          <cell r="D63">
            <v>12751</v>
          </cell>
          <cell r="E63">
            <v>0.75</v>
          </cell>
          <cell r="F63">
            <v>9563.25</v>
          </cell>
          <cell r="G63">
            <v>0.95</v>
          </cell>
          <cell r="H63">
            <v>12113.45</v>
          </cell>
        </row>
        <row r="64">
          <cell r="A64" t="str">
            <v>7.2</v>
          </cell>
          <cell r="B64" t="str">
            <v>PROJETO BÁSICO GEOMÉTRICO (RUAS DE ÁREA TOPOGRÁFICA &gt;500M² E &lt;1000M²)</v>
          </cell>
          <cell r="C64" t="str">
            <v>M²</v>
          </cell>
          <cell r="D64">
            <v>12751</v>
          </cell>
          <cell r="E64">
            <v>1.23</v>
          </cell>
          <cell r="F64">
            <v>15683.73</v>
          </cell>
          <cell r="G64">
            <v>1.56</v>
          </cell>
          <cell r="H64">
            <v>19891.560000000001</v>
          </cell>
        </row>
        <row r="65">
          <cell r="A65" t="str">
            <v>7.3</v>
          </cell>
          <cell r="B65" t="str">
            <v>PROJETO BÁSICO DE TERRAPLENAGEM (RUAS DE ÁREA TOPOGRÁFICA &gt;500M² E &lt;1000M²)</v>
          </cell>
          <cell r="C65" t="str">
            <v>M²</v>
          </cell>
          <cell r="D65">
            <v>12751</v>
          </cell>
          <cell r="E65">
            <v>1.2</v>
          </cell>
          <cell r="F65">
            <v>15301.2</v>
          </cell>
          <cell r="G65">
            <v>1.52</v>
          </cell>
          <cell r="H65">
            <v>19381.52</v>
          </cell>
        </row>
        <row r="66">
          <cell r="A66" t="str">
            <v>7.4</v>
          </cell>
          <cell r="B66" t="str">
            <v>PROJETO BÁSICO DE DRENAGEM  E OAC (RUAS DE ÁREA TOPOGRÁFICA &gt;500M² E &lt;1000M²)</v>
          </cell>
          <cell r="C66" t="str">
            <v>M²</v>
          </cell>
          <cell r="D66">
            <v>12751</v>
          </cell>
          <cell r="E66">
            <v>1.97</v>
          </cell>
          <cell r="F66">
            <v>25119.47</v>
          </cell>
          <cell r="G66">
            <v>2.4900000000000002</v>
          </cell>
          <cell r="H66">
            <v>31749.99</v>
          </cell>
        </row>
        <row r="67">
          <cell r="A67" t="str">
            <v>7.5</v>
          </cell>
          <cell r="B67" t="str">
            <v>PROJETO BÁSICO DE PAVIMENTAÇÃO (RUAS DE ÁREA TOPOGRÁFICA &gt;500M² E &lt;1000M²)</v>
          </cell>
          <cell r="C67" t="str">
            <v>M²</v>
          </cell>
          <cell r="D67">
            <v>12751</v>
          </cell>
          <cell r="E67">
            <v>1.28</v>
          </cell>
          <cell r="F67">
            <v>16321.28</v>
          </cell>
          <cell r="G67">
            <v>1.62</v>
          </cell>
          <cell r="H67">
            <v>20656.62</v>
          </cell>
        </row>
        <row r="68">
          <cell r="A68" t="str">
            <v>7.6</v>
          </cell>
          <cell r="B68" t="str">
            <v>PROJETO BÁSICO DE REMANEJAMENTO DE REDES DE SERVIÇOS DE UTILIDADE PÚBLICA (RUAS DE ÁREA TOPOGRÁFICA &gt;500M² E &lt;1000M²)</v>
          </cell>
          <cell r="C68" t="str">
            <v>M²</v>
          </cell>
          <cell r="D68">
            <v>12751</v>
          </cell>
          <cell r="E68">
            <v>0.51</v>
          </cell>
          <cell r="F68">
            <v>6503.01</v>
          </cell>
          <cell r="G68">
            <v>0.65</v>
          </cell>
          <cell r="H68">
            <v>8288.15</v>
          </cell>
        </row>
        <row r="69">
          <cell r="A69" t="str">
            <v>7.7</v>
          </cell>
          <cell r="B69" t="str">
            <v>PROJETO BÁSICO DE PROGRAMAÇÃO VISUAL E SINALIZAÇÃO VIÁRIA (RUAS DE ÁREA TOPOGRÁFICA &gt;500M² E &lt;1000M²)</v>
          </cell>
          <cell r="C69" t="str">
            <v>M²</v>
          </cell>
          <cell r="D69">
            <v>12751</v>
          </cell>
          <cell r="E69">
            <v>0.84</v>
          </cell>
          <cell r="F69">
            <v>10710.84</v>
          </cell>
          <cell r="G69">
            <v>1.06</v>
          </cell>
          <cell r="H69">
            <v>13516.06</v>
          </cell>
        </row>
        <row r="70">
          <cell r="A70" t="str">
            <v>7.8</v>
          </cell>
          <cell r="B70" t="str">
            <v>PROJETO BÁSICO DE DESAPROPRIAÇÃO (RUAS DE ÁREA TOPOGRÁFICA &gt;500M² E &lt;1000M²)</v>
          </cell>
          <cell r="C70" t="str">
            <v>M²</v>
          </cell>
          <cell r="D70">
            <v>12751</v>
          </cell>
          <cell r="E70">
            <v>1.57</v>
          </cell>
          <cell r="F70">
            <v>20019.07</v>
          </cell>
          <cell r="G70">
            <v>1.99</v>
          </cell>
          <cell r="H70">
            <v>25374.49</v>
          </cell>
        </row>
        <row r="71">
          <cell r="A71" t="str">
            <v>7.9</v>
          </cell>
          <cell r="B71" t="str">
            <v>PROJETO BÁSICO DE ABASTECIMENTO D’ÁGUA (RUAS DE ÁREA TOPOGRÁFICA &gt;500M² E &lt;1000M²)</v>
          </cell>
          <cell r="C71" t="str">
            <v>M²</v>
          </cell>
          <cell r="D71">
            <v>12751</v>
          </cell>
          <cell r="E71">
            <v>0.53</v>
          </cell>
          <cell r="F71">
            <v>6758.03</v>
          </cell>
          <cell r="G71">
            <v>0.67</v>
          </cell>
          <cell r="H71">
            <v>8543.17</v>
          </cell>
        </row>
        <row r="72">
          <cell r="A72" t="str">
            <v>7.10</v>
          </cell>
          <cell r="B72" t="str">
            <v>PROJETO BÁSICO DE SISTEMA DE ESGOTAMENTO SANITÁRIO (RUAS DE ÁREA TOPOGRÁFICA &gt;500M² E &lt;1000M²)</v>
          </cell>
          <cell r="C72" t="str">
            <v>M²</v>
          </cell>
          <cell r="D72">
            <v>12751</v>
          </cell>
          <cell r="E72">
            <v>0.52</v>
          </cell>
          <cell r="F72">
            <v>6630.52</v>
          </cell>
          <cell r="G72">
            <v>0.66</v>
          </cell>
          <cell r="H72">
            <v>8415.66</v>
          </cell>
        </row>
        <row r="73">
          <cell r="A73" t="str">
            <v>7.11</v>
          </cell>
          <cell r="B73" t="str">
            <v>PROJETO BÁSICO DE CONTENÇÃO (RUAS DE ÁREA TOPOGRÁFICA &gt;500M² E &lt;1000M²)</v>
          </cell>
          <cell r="C73" t="str">
            <v>M²</v>
          </cell>
          <cell r="D73">
            <v>12751</v>
          </cell>
          <cell r="E73">
            <v>0.85</v>
          </cell>
          <cell r="F73">
            <v>10838.35</v>
          </cell>
          <cell r="G73">
            <v>1.08</v>
          </cell>
          <cell r="H73">
            <v>13771.08</v>
          </cell>
        </row>
        <row r="74">
          <cell r="A74" t="str">
            <v>7.12</v>
          </cell>
          <cell r="B74" t="str">
            <v>PLANILHA ORÇAMENTÁRIA PARA PROJETOS BÁSICOS EXISTENTES (RUAS DE ÁREA TOPOGRÁFICA &gt;500M² E &lt;1000M²)</v>
          </cell>
          <cell r="C74" t="str">
            <v>M²</v>
          </cell>
          <cell r="D74">
            <v>12751</v>
          </cell>
          <cell r="E74">
            <v>2.57</v>
          </cell>
          <cell r="F74">
            <v>32770.07</v>
          </cell>
          <cell r="G74">
            <v>3.25</v>
          </cell>
          <cell r="H74">
            <v>41440.75</v>
          </cell>
        </row>
        <row r="75">
          <cell r="A75" t="str">
            <v>8.0</v>
          </cell>
          <cell r="B75" t="str">
            <v>PROJETOS EXECUTIVOS PARA ELABORAÇÃO DE PROJETOS DE PAVIMENTAÇÃO, DRENAGEM, URBANISMO E PAISAGISMO EM RUAS COM ÁREAS ENTRE 500M² E 1.000M²</v>
          </cell>
          <cell r="F75">
            <v>143831.28</v>
          </cell>
          <cell r="H75">
            <v>181829.26</v>
          </cell>
        </row>
        <row r="76">
          <cell r="A76" t="str">
            <v>8.1</v>
          </cell>
          <cell r="B76" t="str">
            <v>PROJETO EXECUTIVO DE URBANISMO E PAISAGISMO (RUAS DE ÁREA TOPOGRÁFICA &gt;500M² E &lt;1000M²)</v>
          </cell>
          <cell r="C76" t="str">
            <v>M²</v>
          </cell>
          <cell r="D76">
            <v>12751</v>
          </cell>
          <cell r="E76">
            <v>0.54</v>
          </cell>
          <cell r="F76">
            <v>6885.54</v>
          </cell>
          <cell r="G76">
            <v>0.68</v>
          </cell>
          <cell r="H76">
            <v>8670.68</v>
          </cell>
        </row>
        <row r="77">
          <cell r="A77" t="str">
            <v>8.2</v>
          </cell>
          <cell r="B77" t="str">
            <v>PROJETO EXECUTIVO GEOMÉTRICO (RUAS DE ÁREA TOPOGRÁFICA &gt;500M² E &lt;1000M²)</v>
          </cell>
          <cell r="C77" t="str">
            <v>M²</v>
          </cell>
          <cell r="D77">
            <v>12751</v>
          </cell>
          <cell r="E77">
            <v>0.88</v>
          </cell>
          <cell r="F77">
            <v>11220.88</v>
          </cell>
          <cell r="G77">
            <v>1.1100000000000001</v>
          </cell>
          <cell r="H77">
            <v>14153.61</v>
          </cell>
        </row>
        <row r="78">
          <cell r="A78" t="str">
            <v>8.3</v>
          </cell>
          <cell r="B78" t="str">
            <v>PROJETO EXECUTIVO DE TERRAPLENAGEM (RUAS DE ÁREA TOPOGRÁFICA &gt;500M² E &lt;1000M²)</v>
          </cell>
          <cell r="C78" t="str">
            <v>M²</v>
          </cell>
          <cell r="D78">
            <v>12751</v>
          </cell>
          <cell r="E78">
            <v>0.92</v>
          </cell>
          <cell r="F78">
            <v>11730.92</v>
          </cell>
          <cell r="G78">
            <v>1.1599999999999999</v>
          </cell>
          <cell r="H78">
            <v>14791.16</v>
          </cell>
        </row>
        <row r="79">
          <cell r="A79" t="str">
            <v>8.4</v>
          </cell>
          <cell r="B79" t="str">
            <v>PROJETO EXECUTIVO DE DRENAGEM  E OAC (RUAS DE ÁREA TOPOGRÁFICA &gt;500M² E &lt;1000M²)</v>
          </cell>
          <cell r="C79" t="str">
            <v>M²</v>
          </cell>
          <cell r="D79">
            <v>12751</v>
          </cell>
          <cell r="E79">
            <v>1.4</v>
          </cell>
          <cell r="F79">
            <v>17851.400000000001</v>
          </cell>
          <cell r="G79">
            <v>1.77</v>
          </cell>
          <cell r="H79">
            <v>22569.27</v>
          </cell>
        </row>
        <row r="80">
          <cell r="A80" t="str">
            <v>8.5</v>
          </cell>
          <cell r="B80" t="str">
            <v>PROJETO EXECUTIVO DE PAVIMENTAÇÃO (RUAS DE ÁREA TOPOGRÁFICA &gt;500M² E &lt;1000M²)</v>
          </cell>
          <cell r="C80" t="str">
            <v>M²</v>
          </cell>
          <cell r="D80">
            <v>12751</v>
          </cell>
          <cell r="E80">
            <v>0.92</v>
          </cell>
          <cell r="F80">
            <v>11730.92</v>
          </cell>
          <cell r="G80">
            <v>1.1599999999999999</v>
          </cell>
          <cell r="H80">
            <v>14791.16</v>
          </cell>
        </row>
        <row r="81">
          <cell r="A81" t="str">
            <v>8.6</v>
          </cell>
          <cell r="B81" t="str">
            <v>PROJETO EXECUTIVO DE REMANEJAMENTO DE REDES DE SERVIÇOS DE UTILIDADE PÚBLICA (RUAS DE ÁREA TOPOGRÁFICA &gt;500M² E &lt;1000M²)</v>
          </cell>
          <cell r="C81" t="str">
            <v>M²</v>
          </cell>
          <cell r="D81">
            <v>12751</v>
          </cell>
          <cell r="E81">
            <v>0.33</v>
          </cell>
          <cell r="F81">
            <v>4207.83</v>
          </cell>
          <cell r="G81">
            <v>0.42</v>
          </cell>
          <cell r="H81">
            <v>5355.42</v>
          </cell>
        </row>
        <row r="82">
          <cell r="A82" t="str">
            <v>8.7</v>
          </cell>
          <cell r="B82" t="str">
            <v>PROJETO EXECUTIVO DE PROGRAMAÇÃO VISUAL E SINALIZAÇÃO VIÁRIA (RUAS DE ÁREA TOPOGRÁFICA &gt;500M² E &lt;1000M²)</v>
          </cell>
          <cell r="C82" t="str">
            <v>M²</v>
          </cell>
          <cell r="D82">
            <v>12751</v>
          </cell>
          <cell r="E82">
            <v>1.97</v>
          </cell>
          <cell r="F82">
            <v>25119.47</v>
          </cell>
          <cell r="G82">
            <v>2.4900000000000002</v>
          </cell>
          <cell r="H82">
            <v>31749.99</v>
          </cell>
        </row>
        <row r="83">
          <cell r="A83" t="str">
            <v>8.8</v>
          </cell>
          <cell r="B83" t="str">
            <v>PROJETO EXECUTIVO DE DESAPROPRIAÇÃO (RUAS DE ÁREA TOPOGRÁFICA &gt;500M² E &lt;1000M²)</v>
          </cell>
          <cell r="C83" t="str">
            <v>M²</v>
          </cell>
          <cell r="D83">
            <v>12751</v>
          </cell>
          <cell r="E83">
            <v>1.1200000000000001</v>
          </cell>
          <cell r="F83">
            <v>14281.12</v>
          </cell>
          <cell r="G83">
            <v>1.42</v>
          </cell>
          <cell r="H83">
            <v>18106.419999999998</v>
          </cell>
        </row>
        <row r="84">
          <cell r="A84" t="str">
            <v>8.9</v>
          </cell>
          <cell r="B84" t="str">
            <v>PROJETO EXECUTIVO DE ABASTECIMENTO D’ÁGUA (RUAS DE ÁREA TOPOGRÁFICA &gt;500M² E &lt;1000M²)</v>
          </cell>
          <cell r="C84" t="str">
            <v>M²</v>
          </cell>
          <cell r="D84">
            <v>12751</v>
          </cell>
          <cell r="E84">
            <v>0.38</v>
          </cell>
          <cell r="F84">
            <v>4845.38</v>
          </cell>
          <cell r="G84">
            <v>0.48</v>
          </cell>
          <cell r="H84">
            <v>6120.48</v>
          </cell>
        </row>
        <row r="85">
          <cell r="A85" t="str">
            <v>8.10</v>
          </cell>
          <cell r="B85" t="str">
            <v>PROJETO EXECUTIVO DE SISTEMA DE ESGOTAMENTO SANITÁRIO (RUAS DE ÁREA TOPOGRÁFICA &gt;500M² E &lt;1000M²)</v>
          </cell>
          <cell r="C85" t="str">
            <v>M²</v>
          </cell>
          <cell r="D85">
            <v>12751</v>
          </cell>
          <cell r="E85">
            <v>0.37</v>
          </cell>
          <cell r="F85">
            <v>4717.87</v>
          </cell>
          <cell r="G85">
            <v>0.47</v>
          </cell>
          <cell r="H85">
            <v>5992.97</v>
          </cell>
        </row>
        <row r="86">
          <cell r="A86" t="str">
            <v>8.11</v>
          </cell>
          <cell r="B86" t="str">
            <v>PROJETO EXECUTIVO DE CONTENÇÃO (RUAS DE ÁREA TOPOGRÁFICA &gt;500M² E &lt;1000M²)</v>
          </cell>
          <cell r="C86" t="str">
            <v>M²</v>
          </cell>
          <cell r="D86">
            <v>12751</v>
          </cell>
          <cell r="E86">
            <v>0.61</v>
          </cell>
          <cell r="F86">
            <v>7778.11</v>
          </cell>
          <cell r="G86">
            <v>0.77</v>
          </cell>
          <cell r="H86">
            <v>9818.27</v>
          </cell>
        </row>
        <row r="87">
          <cell r="A87" t="str">
            <v>8.12</v>
          </cell>
          <cell r="B87" t="str">
            <v>PLANILHA ORÇAMENTÁRIA PARA PROJETOS EXECUTIVOS EXISTENTES (RUAS DE ÁREA TOPOGRÁFICA &gt;500M² E &lt;1000M²)</v>
          </cell>
          <cell r="C87" t="str">
            <v>M²</v>
          </cell>
          <cell r="D87">
            <v>12751</v>
          </cell>
          <cell r="E87">
            <v>1.84</v>
          </cell>
          <cell r="F87">
            <v>23461.84</v>
          </cell>
          <cell r="G87">
            <v>2.33</v>
          </cell>
          <cell r="H87">
            <v>29709.83</v>
          </cell>
        </row>
        <row r="88">
          <cell r="A88" t="str">
            <v>9.0</v>
          </cell>
          <cell r="B88" t="str">
            <v>ESTUDOS TÉCNICOS PRELIMINARES  PARA REVISÃO DE PROJETOS DE PAVIMENTAÇÃO, DRENAGEM, URBANISMO E PAISAGISMO  EM RUAS COM ÁREAS ENTRE 500M² E 1.000M²</v>
          </cell>
          <cell r="F88">
            <v>15977.58</v>
          </cell>
          <cell r="H88">
            <v>20216.37</v>
          </cell>
        </row>
        <row r="89">
          <cell r="A89" t="str">
            <v>9.1</v>
          </cell>
          <cell r="B89" t="str">
            <v>ESTUDOS TOPOGRÁFICOS E PLANIALTIMÉTRICOS (RUAS DE ÁREA TOPOGRÁFICA &gt;500M² E &lt;1000M²)</v>
          </cell>
          <cell r="C89" t="str">
            <v>M²</v>
          </cell>
          <cell r="D89">
            <v>4372.8999999999996</v>
          </cell>
          <cell r="E89">
            <v>0.94</v>
          </cell>
          <cell r="F89">
            <v>4110.5200000000004</v>
          </cell>
          <cell r="G89">
            <v>1.19</v>
          </cell>
          <cell r="H89">
            <v>5203.75</v>
          </cell>
        </row>
        <row r="90">
          <cell r="A90" t="str">
            <v>9.2</v>
          </cell>
          <cell r="B90" t="str">
            <v>ESTUDOS DE CONCEPÇÃO URBANÍSTICA E PAISAGÍSTICA (RUAS DE ÁREA TOPOGRÁFICA &gt;500M² E &lt;1000M²)</v>
          </cell>
          <cell r="C90" t="str">
            <v>M²</v>
          </cell>
          <cell r="D90">
            <v>700</v>
          </cell>
          <cell r="E90">
            <v>0.8</v>
          </cell>
          <cell r="F90">
            <v>560</v>
          </cell>
          <cell r="G90">
            <v>1.01</v>
          </cell>
          <cell r="H90">
            <v>707</v>
          </cell>
        </row>
        <row r="91">
          <cell r="A91" t="str">
            <v>9.3</v>
          </cell>
          <cell r="B91" t="str">
            <v>ESTUDOS HIDROLÓGICOS (RUAS DE ÁREA TOPOGRÁFICA &gt;500M² E &lt;1000M²)</v>
          </cell>
          <cell r="C91" t="str">
            <v>M²</v>
          </cell>
          <cell r="D91">
            <v>3123.5</v>
          </cell>
          <cell r="E91">
            <v>3.11</v>
          </cell>
          <cell r="F91">
            <v>9714.08</v>
          </cell>
          <cell r="G91">
            <v>3.93</v>
          </cell>
          <cell r="H91">
            <v>12275.35</v>
          </cell>
        </row>
        <row r="92">
          <cell r="A92" t="str">
            <v>9.4</v>
          </cell>
          <cell r="B92" t="str">
            <v>ESTUDOS PARA REMANEJAMENTO CONDICIONADO DE REDE DE DISTRIBUIÇÃO DE ENERGIA ELÉTRICA, ILUMINAÇÃO PÚBLICA E OUTRAS ESTRUTURAS DE UTILIDADE PÚBLICA (RUAS DE ÁREA TOPOGRÁFICA &gt;500M² E &lt;1000M²)</v>
          </cell>
          <cell r="C92" t="str">
            <v>M²</v>
          </cell>
          <cell r="D92">
            <v>3123.5</v>
          </cell>
          <cell r="E92">
            <v>0.51</v>
          </cell>
          <cell r="F92">
            <v>1592.98</v>
          </cell>
          <cell r="G92">
            <v>0.65</v>
          </cell>
          <cell r="H92">
            <v>2030.27</v>
          </cell>
        </row>
        <row r="93">
          <cell r="A93" t="str">
            <v>10.0</v>
          </cell>
          <cell r="B93" t="str">
            <v>REVISÃO DE PROJETOS EXECUTIVOS PARA PAVIMENTAÇÃO, DRENAGEM, URBANISMO E PAISAGISMO  EM RUAS COM ÁREAS ENTRE 500M² E 1.000M²</v>
          </cell>
          <cell r="F93">
            <v>14893.71</v>
          </cell>
          <cell r="H93">
            <v>18819.850000000002</v>
          </cell>
        </row>
        <row r="94">
          <cell r="A94" t="str">
            <v>10.1</v>
          </cell>
          <cell r="B94" t="str">
            <v>REVISÃO DO PROJETO EXECUTIVO DE URBANISMO E PAISAGISMO (RUAS DE ÁREA TOPOGRÁFICA &gt;500M² E &lt;1000M²)</v>
          </cell>
          <cell r="C94" t="str">
            <v>M²</v>
          </cell>
          <cell r="D94">
            <v>1633.5</v>
          </cell>
          <cell r="E94">
            <v>0.38</v>
          </cell>
          <cell r="F94">
            <v>620.73</v>
          </cell>
          <cell r="G94">
            <v>0.48</v>
          </cell>
          <cell r="H94">
            <v>784.08</v>
          </cell>
        </row>
        <row r="95">
          <cell r="A95" t="str">
            <v>10.2</v>
          </cell>
          <cell r="B95" t="str">
            <v>REVISÃO DO PROJETO EXECUTIVO GEOMÉTRICO (RUAS DE ÁREA TOPOGRÁFICA &gt;500M² E &lt;1000M²)</v>
          </cell>
          <cell r="C95" t="str">
            <v>M²</v>
          </cell>
          <cell r="D95">
            <v>3123.5</v>
          </cell>
          <cell r="E95">
            <v>0.63</v>
          </cell>
          <cell r="F95">
            <v>1967.8</v>
          </cell>
          <cell r="G95">
            <v>0.8</v>
          </cell>
          <cell r="H95">
            <v>2498.8000000000002</v>
          </cell>
        </row>
        <row r="96">
          <cell r="A96" t="str">
            <v>10.3</v>
          </cell>
          <cell r="B96" t="str">
            <v>REVISÃO DO PROJETO EXECUTIVO DE TERRAPLENAGEM (RUAS DE ÁREA TOPOGRÁFICA &gt;500M² E &lt;1000M²)</v>
          </cell>
          <cell r="C96" t="str">
            <v>M²</v>
          </cell>
          <cell r="D96">
            <v>3123.5</v>
          </cell>
          <cell r="E96">
            <v>0.65</v>
          </cell>
          <cell r="F96">
            <v>2030.27</v>
          </cell>
          <cell r="G96">
            <v>0.82</v>
          </cell>
          <cell r="H96">
            <v>2561.27</v>
          </cell>
        </row>
        <row r="97">
          <cell r="A97" t="str">
            <v>10.4</v>
          </cell>
          <cell r="B97" t="str">
            <v>REVISÃO DO PROJETO EXECUTIVO DE DRENAGEM  E OAC (RUAS DE ÁREA TOPOGRÁFICA &gt;500M² E &lt;1000M²)</v>
          </cell>
          <cell r="C97" t="str">
            <v>M²</v>
          </cell>
          <cell r="D97">
            <v>3123.5</v>
          </cell>
          <cell r="E97">
            <v>1</v>
          </cell>
          <cell r="F97">
            <v>3123.5</v>
          </cell>
          <cell r="G97">
            <v>1.26</v>
          </cell>
          <cell r="H97">
            <v>3935.61</v>
          </cell>
        </row>
        <row r="98">
          <cell r="A98" t="str">
            <v>10.5</v>
          </cell>
          <cell r="B98" t="str">
            <v>REVISÃO DO PROJETO EXECUTIVO DE PAVIMENTAÇÃO (RUAS DE ÁREA TOPOGRÁFICA &gt;500M² E &lt;1000M²)</v>
          </cell>
          <cell r="C98" t="str">
            <v>M²</v>
          </cell>
          <cell r="D98">
            <v>3123.5</v>
          </cell>
          <cell r="E98">
            <v>0.65</v>
          </cell>
          <cell r="F98">
            <v>2030.27</v>
          </cell>
          <cell r="G98">
            <v>0.82</v>
          </cell>
          <cell r="H98">
            <v>2561.27</v>
          </cell>
        </row>
        <row r="99">
          <cell r="A99" t="str">
            <v>10.6</v>
          </cell>
          <cell r="B99" t="str">
            <v>REVISÃO DO PROJETO EXECUTIVO DE REMANEJAMENTO DE REDES DE SERVIÇOS DE UTILIDADE PÚBLICA (RUAS DE ÁREA TOPOGRÁFICA &gt;500M² E &lt;1000M²)</v>
          </cell>
          <cell r="C99" t="str">
            <v>M²</v>
          </cell>
          <cell r="D99">
            <v>770</v>
          </cell>
          <cell r="E99">
            <v>0.26</v>
          </cell>
          <cell r="F99">
            <v>200.2</v>
          </cell>
          <cell r="G99">
            <v>0.33</v>
          </cell>
          <cell r="H99">
            <v>254.1</v>
          </cell>
        </row>
        <row r="100">
          <cell r="A100" t="str">
            <v>10.7</v>
          </cell>
          <cell r="B100" t="str">
            <v>REVISÃO DO PROJETO EXECUTIVO DE PROGRAMAÇÃO VISUAL E SINALIZAÇÃO VIÁRIA (RUAS DE ÁREA TOPOGRÁFICA &gt;500M² E &lt;1000M²)</v>
          </cell>
          <cell r="C100" t="str">
            <v>M²</v>
          </cell>
          <cell r="D100">
            <v>700</v>
          </cell>
          <cell r="E100">
            <v>0.43</v>
          </cell>
          <cell r="F100">
            <v>301</v>
          </cell>
          <cell r="G100">
            <v>0.54</v>
          </cell>
          <cell r="H100">
            <v>378</v>
          </cell>
        </row>
        <row r="101">
          <cell r="A101" t="str">
            <v>10.8</v>
          </cell>
          <cell r="B101" t="str">
            <v>REVISÃO DO PROJETO EXECUTIVO DE DESAPROPRIAÇÃO (RUAS DE ÁREA TOPOGRÁFICA &gt;500M² E &lt;1000M²)</v>
          </cell>
          <cell r="C101" t="str">
            <v>M²</v>
          </cell>
          <cell r="D101">
            <v>933.5</v>
          </cell>
          <cell r="E101">
            <v>0.8</v>
          </cell>
          <cell r="F101">
            <v>746.8</v>
          </cell>
          <cell r="G101">
            <v>1.01</v>
          </cell>
          <cell r="H101">
            <v>942.83</v>
          </cell>
        </row>
        <row r="102">
          <cell r="A102" t="str">
            <v>10.9</v>
          </cell>
          <cell r="B102" t="str">
            <v>PLANILHA ORÇAMENTÁRIA PARA PROJETOS EXECUTIVOS REVISADOS (RUAS DE ÁREA TOPOGRÁFICA &gt;500M² E &lt;1000M²)</v>
          </cell>
          <cell r="C102" t="str">
            <v>M²</v>
          </cell>
          <cell r="D102">
            <v>3123.5</v>
          </cell>
          <cell r="E102">
            <v>1.24</v>
          </cell>
          <cell r="F102">
            <v>3873.14</v>
          </cell>
          <cell r="G102">
            <v>1.57</v>
          </cell>
          <cell r="H102">
            <v>4903.8900000000003</v>
          </cell>
        </row>
        <row r="103">
          <cell r="A103" t="str">
            <v>11.0</v>
          </cell>
          <cell r="B103" t="str">
            <v>ESTUDOS TÉCNICOS PRELIMINARES PARA ELABORAÇÃO DE PROJETOS DE PAVIMENTAÇÃO, DRENAGEM, URBANISMO E PAISAGISMO  EM RUAS COM ÁREAS MENORES QUE 500M²</v>
          </cell>
          <cell r="F103">
            <v>75274.7</v>
          </cell>
          <cell r="H103">
            <v>95151.37999999999</v>
          </cell>
        </row>
        <row r="104">
          <cell r="A104" t="str">
            <v>11.1</v>
          </cell>
          <cell r="B104" t="str">
            <v>ESTUDOS TOPOGRÁFICOS E PLANIALTIMÉTRICOS (RUAS DE ÁREA TOPOGRÁFICA &lt;500M²)</v>
          </cell>
          <cell r="C104" t="str">
            <v>M²</v>
          </cell>
          <cell r="D104">
            <v>10694.599999999999</v>
          </cell>
          <cell r="E104">
            <v>1.26</v>
          </cell>
          <cell r="F104">
            <v>13475.19</v>
          </cell>
          <cell r="G104">
            <v>1.59</v>
          </cell>
          <cell r="H104">
            <v>17004.41</v>
          </cell>
        </row>
        <row r="105">
          <cell r="A105" t="str">
            <v>11.2</v>
          </cell>
          <cell r="B105" t="str">
            <v>ESTUDOS DE CONCEPÇÃO URBANÍSTICA E PAISAGÍSTICA (RUAS DE ÁREA TOPOGRÁFICA &lt;500M²)</v>
          </cell>
          <cell r="C105" t="str">
            <v>M²</v>
          </cell>
          <cell r="D105">
            <v>7639</v>
          </cell>
          <cell r="E105">
            <v>1.07</v>
          </cell>
          <cell r="F105">
            <v>8173.73</v>
          </cell>
          <cell r="G105">
            <v>1.35</v>
          </cell>
          <cell r="H105">
            <v>10312.65</v>
          </cell>
        </row>
        <row r="106">
          <cell r="A106" t="str">
            <v>11.3</v>
          </cell>
          <cell r="B106" t="str">
            <v>ESTUDOS GEOTÉCNICOS (RUAS DE ÁREA TOPOGRÁFICA &lt;500M²)</v>
          </cell>
          <cell r="C106" t="str">
            <v>M²</v>
          </cell>
          <cell r="D106">
            <v>7639</v>
          </cell>
          <cell r="E106">
            <v>2.19</v>
          </cell>
          <cell r="F106">
            <v>16729.41</v>
          </cell>
          <cell r="G106">
            <v>2.77</v>
          </cell>
          <cell r="H106">
            <v>21160.03</v>
          </cell>
        </row>
        <row r="107">
          <cell r="A107" t="str">
            <v>11.4</v>
          </cell>
          <cell r="B107" t="str">
            <v>ESTUDOS HIDROLÓGICOS (RUAS DE ÁREA TOPOGRÁFICA &lt;500M²)</v>
          </cell>
          <cell r="C107" t="str">
            <v>M²</v>
          </cell>
          <cell r="D107">
            <v>7639</v>
          </cell>
          <cell r="E107">
            <v>4.1500000000000004</v>
          </cell>
          <cell r="F107">
            <v>31701.85</v>
          </cell>
          <cell r="G107">
            <v>5.25</v>
          </cell>
          <cell r="H107">
            <v>40104.75</v>
          </cell>
        </row>
        <row r="108">
          <cell r="A108" t="str">
            <v>11.5</v>
          </cell>
          <cell r="B108" t="str">
            <v>ESTUDOS PARA REMANEJAMENTO CONDICIONADO DE REDE DE DISTRIBUIÇÃO DE ENERGIA ELÉTRICA, ILUMINAÇÃO PÚBLICA E OUTRAS ESTRUTURAS DE UTILIDADE PÚBLICA (RUAS DE ÁREA TOPOGRÁFICA &lt;500M²)</v>
          </cell>
          <cell r="C108" t="str">
            <v>M²</v>
          </cell>
          <cell r="D108">
            <v>7639</v>
          </cell>
          <cell r="E108">
            <v>0.68</v>
          </cell>
          <cell r="F108">
            <v>5194.5200000000004</v>
          </cell>
          <cell r="G108">
            <v>0.86</v>
          </cell>
          <cell r="H108">
            <v>6569.54</v>
          </cell>
        </row>
        <row r="109">
          <cell r="A109" t="str">
            <v>12.0</v>
          </cell>
          <cell r="B109" t="str">
            <v>PROJETOS BÁSICOS PARA ELABORAÇÃO DE PROJETOS DE PAVIMENTAÇÃO, DRENAGEM, URBANISMO E PAISAGISMO EM RUAS COM ÁREAS MENORES QUE 500M²</v>
          </cell>
          <cell r="F109">
            <v>141015.94</v>
          </cell>
          <cell r="H109">
            <v>178370.65000000002</v>
          </cell>
        </row>
        <row r="110">
          <cell r="A110" t="str">
            <v>12.1</v>
          </cell>
          <cell r="B110" t="str">
            <v>PROJETO BÁSICO DE URBANISMO E PAISAGISMO (RUAS DE ÁREA TOPOGRÁFICA &lt;500M²)</v>
          </cell>
          <cell r="C110" t="str">
            <v>M²</v>
          </cell>
          <cell r="D110">
            <v>7639</v>
          </cell>
          <cell r="E110">
            <v>1.01</v>
          </cell>
          <cell r="F110">
            <v>7715.39</v>
          </cell>
          <cell r="G110">
            <v>1.28</v>
          </cell>
          <cell r="H110">
            <v>9777.92</v>
          </cell>
        </row>
        <row r="111">
          <cell r="A111" t="str">
            <v>12.2</v>
          </cell>
          <cell r="B111" t="str">
            <v>PROJETO BÁSICO GEOMÉTRICO (RUAS DE ÁREA TOPOGRÁFICA &lt;500M²)</v>
          </cell>
          <cell r="C111" t="str">
            <v>M²</v>
          </cell>
          <cell r="D111">
            <v>7639</v>
          </cell>
          <cell r="E111">
            <v>1.64</v>
          </cell>
          <cell r="F111">
            <v>12527.96</v>
          </cell>
          <cell r="G111">
            <v>2.0699999999999998</v>
          </cell>
          <cell r="H111">
            <v>15812.73</v>
          </cell>
        </row>
        <row r="112">
          <cell r="A112" t="str">
            <v>12.3</v>
          </cell>
          <cell r="B112" t="str">
            <v>PROJETO BÁSICO DE TERRAPLENAGEM (RUAS DE ÁREA TOPOGRÁFICA &lt;500M²)</v>
          </cell>
          <cell r="C112" t="str">
            <v>M²</v>
          </cell>
          <cell r="D112">
            <v>7639</v>
          </cell>
          <cell r="E112">
            <v>1.6</v>
          </cell>
          <cell r="F112">
            <v>12222.4</v>
          </cell>
          <cell r="G112">
            <v>2.02</v>
          </cell>
          <cell r="H112">
            <v>15430.78</v>
          </cell>
        </row>
        <row r="113">
          <cell r="A113" t="str">
            <v>12.4</v>
          </cell>
          <cell r="B113" t="str">
            <v>PROJETO BÁSICO DE DRENAGEM  E OAC (RUAS DE ÁREA TOPOGRÁFICA &lt;500M²)</v>
          </cell>
          <cell r="C113" t="str">
            <v>M²</v>
          </cell>
          <cell r="D113">
            <v>7639</v>
          </cell>
          <cell r="E113">
            <v>2.62</v>
          </cell>
          <cell r="F113">
            <v>20014.18</v>
          </cell>
          <cell r="G113">
            <v>3.31</v>
          </cell>
          <cell r="H113">
            <v>25285.09</v>
          </cell>
        </row>
        <row r="114">
          <cell r="A114" t="str">
            <v>12.5</v>
          </cell>
          <cell r="B114" t="str">
            <v>PROJETO BÁSICO DE PAVIMENTAÇÃO (RUAS DE ÁREA TOPOGRÁFICA &lt;500M²)</v>
          </cell>
          <cell r="C114" t="str">
            <v>M²</v>
          </cell>
          <cell r="D114">
            <v>7639</v>
          </cell>
          <cell r="E114">
            <v>1.71</v>
          </cell>
          <cell r="F114">
            <v>13062.69</v>
          </cell>
          <cell r="G114">
            <v>2.16</v>
          </cell>
          <cell r="H114">
            <v>16500.240000000002</v>
          </cell>
        </row>
        <row r="115">
          <cell r="A115" t="str">
            <v>12.6</v>
          </cell>
          <cell r="B115" t="str">
            <v>PROJETO BÁSICO DE REMANEJAMENTO DE REDES DE SERVIÇOS DE UTILIDADE PÚBLICA (RUAS DE ÁREA TOPOGRÁFICA &lt;500M²)</v>
          </cell>
          <cell r="C115" t="str">
            <v>M²</v>
          </cell>
          <cell r="D115">
            <v>7639</v>
          </cell>
          <cell r="E115">
            <v>0.68</v>
          </cell>
          <cell r="F115">
            <v>5194.5200000000004</v>
          </cell>
          <cell r="G115">
            <v>0.86</v>
          </cell>
          <cell r="H115">
            <v>6569.54</v>
          </cell>
        </row>
        <row r="116">
          <cell r="A116" t="str">
            <v>12.7</v>
          </cell>
          <cell r="B116" t="str">
            <v>PROJETO BÁSICO DE PROGRAMAÇÃO VISUAL E SINALIZAÇÃO VIÁRIA (RUAS DE ÁREA TOPOGRÁFICA &lt;500M²)</v>
          </cell>
          <cell r="C116" t="str">
            <v>M²</v>
          </cell>
          <cell r="D116">
            <v>7639</v>
          </cell>
          <cell r="E116">
            <v>1.1200000000000001</v>
          </cell>
          <cell r="F116">
            <v>8555.68</v>
          </cell>
          <cell r="G116">
            <v>1.42</v>
          </cell>
          <cell r="H116">
            <v>10847.38</v>
          </cell>
        </row>
        <row r="117">
          <cell r="A117" t="str">
            <v>12.8</v>
          </cell>
          <cell r="B117" t="str">
            <v>PROJETO BÁSICO DE DESAPROPRIAÇÃO (RUAS DE ÁREA TOPOGRÁFICA &lt;500M²)</v>
          </cell>
          <cell r="C117" t="str">
            <v>M²</v>
          </cell>
          <cell r="D117">
            <v>7639</v>
          </cell>
          <cell r="E117">
            <v>2.1</v>
          </cell>
          <cell r="F117">
            <v>16041.9</v>
          </cell>
          <cell r="G117">
            <v>2.66</v>
          </cell>
          <cell r="H117">
            <v>20319.740000000002</v>
          </cell>
        </row>
        <row r="118">
          <cell r="A118" t="str">
            <v>12.9</v>
          </cell>
          <cell r="B118" t="str">
            <v>PROJETO BÁSICO DE ABASTECIMENTO D’ÁGUA (RUAS DE ÁREA TOPOGRÁFICA &lt;500M²)</v>
          </cell>
          <cell r="C118" t="str">
            <v>M²</v>
          </cell>
          <cell r="D118">
            <v>7639</v>
          </cell>
          <cell r="E118">
            <v>0.71</v>
          </cell>
          <cell r="F118">
            <v>5423.69</v>
          </cell>
          <cell r="G118">
            <v>0.9</v>
          </cell>
          <cell r="H118">
            <v>6875.1</v>
          </cell>
        </row>
        <row r="119">
          <cell r="A119" t="str">
            <v>12.10</v>
          </cell>
          <cell r="B119" t="str">
            <v>PROJETO BÁSICO DE SISTEMA DE ESGOTAMENTO SANITÁRIO (RUAS DE ÁREA TOPOGRÁFICA &lt;500M²)</v>
          </cell>
          <cell r="C119" t="str">
            <v>M²</v>
          </cell>
          <cell r="D119">
            <v>7639</v>
          </cell>
          <cell r="E119">
            <v>0.7</v>
          </cell>
          <cell r="F119">
            <v>5347.3</v>
          </cell>
          <cell r="G119">
            <v>0.89</v>
          </cell>
          <cell r="H119">
            <v>6798.71</v>
          </cell>
        </row>
        <row r="120">
          <cell r="A120" t="str">
            <v>12.11</v>
          </cell>
          <cell r="B120" t="str">
            <v>PROJETO BÁSICO DE CONTENÇÃO (RUAS DE ÁREA TOPOGRÁFICA &lt;500M²)</v>
          </cell>
          <cell r="C120" t="str">
            <v>M²</v>
          </cell>
          <cell r="D120">
            <v>7639</v>
          </cell>
          <cell r="E120">
            <v>1.1399999999999999</v>
          </cell>
          <cell r="F120">
            <v>8708.4599999999991</v>
          </cell>
          <cell r="G120">
            <v>1.44</v>
          </cell>
          <cell r="H120">
            <v>11000.16</v>
          </cell>
        </row>
        <row r="121">
          <cell r="A121" t="str">
            <v>12.12</v>
          </cell>
          <cell r="B121" t="str">
            <v>PLANILHA ORÇAMENTÁRIA PARA PROJETOS BÁSICOS EXISTENTES (RUAS DE ÁREA TOPOGRÁFICA &lt;500M²)</v>
          </cell>
          <cell r="C121" t="str">
            <v>M²</v>
          </cell>
          <cell r="D121">
            <v>7639</v>
          </cell>
          <cell r="E121">
            <v>3.43</v>
          </cell>
          <cell r="F121">
            <v>26201.77</v>
          </cell>
          <cell r="G121">
            <v>4.34</v>
          </cell>
          <cell r="H121">
            <v>33153.26</v>
          </cell>
        </row>
        <row r="122">
          <cell r="A122" t="str">
            <v>13.0</v>
          </cell>
          <cell r="B122" t="str">
            <v>PROJETOS EXECUTIVOS PARA ELABORAÇÃO DE PROJETOS DE PAVIMENTAÇÃO, DRENAGEM, URBANISMO E PAISAGISMO EM RUAS COM ÁREAS MENORES QUE 500M²</v>
          </cell>
          <cell r="F122">
            <v>109161.31000000001</v>
          </cell>
          <cell r="H122">
            <v>137960.34</v>
          </cell>
        </row>
        <row r="123">
          <cell r="A123" t="str">
            <v>13.1</v>
          </cell>
          <cell r="B123" t="str">
            <v>PROJETO EXECUTIVO DE URBANISMO E PAISAGISMO (RUAS DE ÁREA TOPOGRÁFICA &lt;500M²)</v>
          </cell>
          <cell r="C123" t="str">
            <v>M²</v>
          </cell>
          <cell r="D123">
            <v>7639</v>
          </cell>
          <cell r="E123">
            <v>0.72</v>
          </cell>
          <cell r="F123">
            <v>5500.08</v>
          </cell>
          <cell r="G123">
            <v>0.91</v>
          </cell>
          <cell r="H123">
            <v>6951.49</v>
          </cell>
        </row>
        <row r="124">
          <cell r="A124" t="str">
            <v>13.2</v>
          </cell>
          <cell r="B124" t="str">
            <v>PROJETO EXECUTIVO GEOMÉTRICO (RUAS DE ÁREA TOPOGRÁFICA &lt;500M²)</v>
          </cell>
          <cell r="C124" t="str">
            <v>M²</v>
          </cell>
          <cell r="D124">
            <v>7639</v>
          </cell>
          <cell r="E124">
            <v>1.17</v>
          </cell>
          <cell r="F124">
            <v>8937.6299999999992</v>
          </cell>
          <cell r="G124">
            <v>1.48</v>
          </cell>
          <cell r="H124">
            <v>11305.72</v>
          </cell>
        </row>
        <row r="125">
          <cell r="A125" t="str">
            <v>13.3</v>
          </cell>
          <cell r="B125" t="str">
            <v>PROJETO EXECUTIVO DE TERRAPLENAGEM (RUAS DE ÁREA TOPOGRÁFICA &lt;500M²)</v>
          </cell>
          <cell r="C125" t="str">
            <v>M²</v>
          </cell>
          <cell r="D125">
            <v>7639</v>
          </cell>
          <cell r="E125">
            <v>1.22</v>
          </cell>
          <cell r="F125">
            <v>9319.58</v>
          </cell>
          <cell r="G125">
            <v>1.54</v>
          </cell>
          <cell r="H125">
            <v>11764.06</v>
          </cell>
        </row>
        <row r="126">
          <cell r="A126" t="str">
            <v>13.4</v>
          </cell>
          <cell r="B126" t="str">
            <v>PROJETO EXECUTIVO DE DRENAGEM  E OAC (RUAS DE ÁREA TOPOGRÁFICA &lt;500M²)</v>
          </cell>
          <cell r="C126" t="str">
            <v>M²</v>
          </cell>
          <cell r="D126">
            <v>7639</v>
          </cell>
          <cell r="E126">
            <v>1.75</v>
          </cell>
          <cell r="F126">
            <v>13368.25</v>
          </cell>
          <cell r="G126">
            <v>2.21</v>
          </cell>
          <cell r="H126">
            <v>16882.189999999999</v>
          </cell>
        </row>
        <row r="127">
          <cell r="A127" t="str">
            <v>13.5</v>
          </cell>
          <cell r="B127" t="str">
            <v>PROJETO EXECUTIVO DE PAVIMENTAÇÃO (RUAS DE ÁREA TOPOGRÁFICA &lt;500M²)</v>
          </cell>
          <cell r="C127" t="str">
            <v>M²</v>
          </cell>
          <cell r="D127">
            <v>7639</v>
          </cell>
          <cell r="E127">
            <v>1.22</v>
          </cell>
          <cell r="F127">
            <v>9319.58</v>
          </cell>
          <cell r="G127">
            <v>1.54</v>
          </cell>
          <cell r="H127">
            <v>11764.06</v>
          </cell>
        </row>
        <row r="128">
          <cell r="A128" t="str">
            <v>13.6</v>
          </cell>
          <cell r="B128" t="str">
            <v>PROJETO EXECUTIVO DE REMANEJAMENTO DE REDES DE SERVIÇOS DE UTILIDADE PÚBLICA (RUAS DE ÁREA TOPOGRÁFICA &lt;500M²)</v>
          </cell>
          <cell r="C128" t="str">
            <v>M²</v>
          </cell>
          <cell r="D128">
            <v>7639</v>
          </cell>
          <cell r="E128">
            <v>0.48</v>
          </cell>
          <cell r="F128">
            <v>3666.72</v>
          </cell>
          <cell r="G128">
            <v>0.61</v>
          </cell>
          <cell r="H128">
            <v>4659.79</v>
          </cell>
        </row>
        <row r="129">
          <cell r="A129" t="str">
            <v>13.7</v>
          </cell>
          <cell r="B129" t="str">
            <v>PROJETO EXECUTIVO DE PROGRAMAÇÃO VISUAL E SINALIZAÇÃO VIÁRIA (RUAS DE ÁREA TOPOGRÁFICA &lt;500M²)</v>
          </cell>
          <cell r="C129" t="str">
            <v>M²</v>
          </cell>
          <cell r="D129">
            <v>7639</v>
          </cell>
          <cell r="E129">
            <v>1.97</v>
          </cell>
          <cell r="F129">
            <v>15048.83</v>
          </cell>
          <cell r="G129">
            <v>2.4900000000000002</v>
          </cell>
          <cell r="H129">
            <v>19021.11</v>
          </cell>
        </row>
        <row r="130">
          <cell r="A130" t="str">
            <v>13.8</v>
          </cell>
          <cell r="B130" t="str">
            <v>PROJETO EXECUTIVO DE DESAPROPRIAÇÃO (RUAS DE ÁREA TOPOGRÁFICA &lt;500M²)</v>
          </cell>
          <cell r="C130" t="str">
            <v>M²</v>
          </cell>
          <cell r="D130">
            <v>7639</v>
          </cell>
          <cell r="E130">
            <v>1.5</v>
          </cell>
          <cell r="F130">
            <v>11458.5</v>
          </cell>
          <cell r="G130">
            <v>1.9</v>
          </cell>
          <cell r="H130">
            <v>14514.1</v>
          </cell>
        </row>
        <row r="131">
          <cell r="A131" t="str">
            <v>13.9</v>
          </cell>
          <cell r="B131" t="str">
            <v>PROJETO EXECUTIVO DE ABASTECIMENTO D’ÁGUA (RUAS DE ÁREA TOPOGRÁFICA &lt;500M²)</v>
          </cell>
          <cell r="C131" t="str">
            <v>M²</v>
          </cell>
          <cell r="D131">
            <v>7639</v>
          </cell>
          <cell r="E131">
            <v>0.5</v>
          </cell>
          <cell r="F131">
            <v>3819.5</v>
          </cell>
          <cell r="G131">
            <v>0.63</v>
          </cell>
          <cell r="H131">
            <v>4812.57</v>
          </cell>
        </row>
        <row r="132">
          <cell r="A132" t="str">
            <v>13.10</v>
          </cell>
          <cell r="B132" t="str">
            <v>PROJETO EXECUTIVO DE SISTEMA DE ESGOTAMENTO SANITÁRIO (RUAS DE ÁREA TOPOGRÁFICA &lt;500M²)</v>
          </cell>
          <cell r="C132" t="str">
            <v>M²</v>
          </cell>
          <cell r="D132">
            <v>7639</v>
          </cell>
          <cell r="E132">
            <v>0.5</v>
          </cell>
          <cell r="F132">
            <v>3819.5</v>
          </cell>
          <cell r="G132">
            <v>0.63</v>
          </cell>
          <cell r="H132">
            <v>4812.57</v>
          </cell>
        </row>
        <row r="133">
          <cell r="A133" t="str">
            <v>13.11</v>
          </cell>
          <cell r="B133" t="str">
            <v>PROJETO EXECUTIVO DE CONTENÇÃO (RUAS DE ÁREA TOPOGRÁFICA &lt;500M²)</v>
          </cell>
          <cell r="C133" t="str">
            <v>M²</v>
          </cell>
          <cell r="D133">
            <v>7639</v>
          </cell>
          <cell r="E133">
            <v>0.81</v>
          </cell>
          <cell r="F133">
            <v>6187.59</v>
          </cell>
          <cell r="G133">
            <v>1.02</v>
          </cell>
          <cell r="H133">
            <v>7791.78</v>
          </cell>
        </row>
        <row r="134">
          <cell r="A134" t="str">
            <v>13.12</v>
          </cell>
          <cell r="B134" t="str">
            <v>PLANILHA ORÇAMENTÁRIA PARA PROJETOS EXECUTIVOS EXISTENTES (RUAS DE ÁREA TOPOGRÁFICA &lt;500M²)</v>
          </cell>
          <cell r="C134" t="str">
            <v>M²</v>
          </cell>
          <cell r="D134">
            <v>7639</v>
          </cell>
          <cell r="E134">
            <v>2.4500000000000002</v>
          </cell>
          <cell r="F134">
            <v>18715.55</v>
          </cell>
          <cell r="G134">
            <v>3.1</v>
          </cell>
          <cell r="H134">
            <v>23680.9</v>
          </cell>
        </row>
        <row r="135">
          <cell r="B135" t="str">
            <v>PREÇO GLOBAL DOS SERVIÇOS</v>
          </cell>
          <cell r="F135">
            <v>4807262.59</v>
          </cell>
          <cell r="H135">
            <v>6083232.1200000001</v>
          </cell>
        </row>
      </sheetData>
      <sheetData sheetId="13" refreshError="1"/>
      <sheetData sheetId="14">
        <row r="237">
          <cell r="D237" t="str">
            <v>ENDEREÇO</v>
          </cell>
          <cell r="E237" t="str">
            <v>STATUS DA PAVIMENTAÇÃO</v>
          </cell>
          <cell r="F237" t="str">
            <v>EXTENSÃO TOTAL (M)</v>
          </cell>
          <cell r="G237" t="str">
            <v>LARGURA VIA (M)</v>
          </cell>
          <cell r="H237" t="str">
            <v>ENCONTRA-SE INSERIDA NO ORÇAMENTO DO TR</v>
          </cell>
          <cell r="I237" t="str">
            <v>EXISTE PROJETO (SIM/NÃO)</v>
          </cell>
          <cell r="J237" t="str">
            <v>ÁREA DE PAVIMENTAÇÃO (M²)</v>
          </cell>
        </row>
        <row r="238">
          <cell r="D238" t="str">
            <v>RUA JANSEN</v>
          </cell>
          <cell r="E238" t="str">
            <v>LEITO NATURAL</v>
          </cell>
          <cell r="F238">
            <v>66</v>
          </cell>
          <cell r="G238">
            <v>5</v>
          </cell>
          <cell r="H238" t="str">
            <v>SIM</v>
          </cell>
          <cell r="I238" t="str">
            <v>NÃO</v>
          </cell>
          <cell r="J238">
            <v>330</v>
          </cell>
        </row>
        <row r="239">
          <cell r="D239" t="str">
            <v>RUA FIGUEIRA DE MELO</v>
          </cell>
          <cell r="E239" t="str">
            <v>PARCIALMENTE PAVIMENTADA</v>
          </cell>
          <cell r="F239">
            <v>55</v>
          </cell>
          <cell r="G239">
            <v>6</v>
          </cell>
          <cell r="H239" t="str">
            <v>NÃO</v>
          </cell>
          <cell r="I239" t="str">
            <v>NÃO</v>
          </cell>
          <cell r="J239">
            <v>330</v>
          </cell>
        </row>
        <row r="240">
          <cell r="D240" t="str">
            <v>RUA SINDICATO DOS CONDOMÍNIOS</v>
          </cell>
          <cell r="E240" t="str">
            <v>LEITO NATURAL</v>
          </cell>
          <cell r="F240">
            <v>277</v>
          </cell>
          <cell r="G240">
            <v>6</v>
          </cell>
          <cell r="H240" t="str">
            <v>SIM</v>
          </cell>
          <cell r="I240" t="str">
            <v>SIM</v>
          </cell>
          <cell r="J240">
            <v>1662</v>
          </cell>
        </row>
        <row r="241">
          <cell r="D241" t="str">
            <v>RUA GUAPIAÇU</v>
          </cell>
          <cell r="E241" t="str">
            <v>LEITO NATURAL</v>
          </cell>
          <cell r="F241">
            <v>170</v>
          </cell>
          <cell r="G241">
            <v>9</v>
          </cell>
          <cell r="H241" t="str">
            <v>NÃO</v>
          </cell>
          <cell r="I241" t="str">
            <v>NÃO</v>
          </cell>
          <cell r="J241">
            <v>1530</v>
          </cell>
        </row>
        <row r="242">
          <cell r="D242" t="str">
            <v>RUA BARÃO DA MURITIBA</v>
          </cell>
          <cell r="E242" t="str">
            <v>LEITO NATURAL</v>
          </cell>
          <cell r="F242">
            <v>99</v>
          </cell>
          <cell r="G242">
            <v>9</v>
          </cell>
          <cell r="H242" t="str">
            <v>NÃO</v>
          </cell>
          <cell r="I242" t="str">
            <v>NÃO</v>
          </cell>
          <cell r="J242">
            <v>891</v>
          </cell>
        </row>
        <row r="243">
          <cell r="D243" t="str">
            <v>RUA RIO TINTO</v>
          </cell>
          <cell r="E243" t="str">
            <v>LEITO NATURAL</v>
          </cell>
          <cell r="F243">
            <v>190</v>
          </cell>
          <cell r="G243">
            <v>12</v>
          </cell>
          <cell r="H243" t="str">
            <v>NÃO</v>
          </cell>
          <cell r="I243" t="str">
            <v>NÃO</v>
          </cell>
          <cell r="J243">
            <v>2280</v>
          </cell>
        </row>
        <row r="244">
          <cell r="D244" t="str">
            <v>RUA TUPARETAMA, VILA TAMANDARÉ</v>
          </cell>
          <cell r="E244" t="str">
            <v>LEITO NATURAL</v>
          </cell>
          <cell r="F244">
            <v>257</v>
          </cell>
          <cell r="G244">
            <v>11</v>
          </cell>
          <cell r="H244" t="str">
            <v>NÃO</v>
          </cell>
          <cell r="I244" t="str">
            <v>NÃO</v>
          </cell>
          <cell r="J244">
            <v>2827</v>
          </cell>
        </row>
        <row r="245">
          <cell r="D245" t="str">
            <v>RUA TUCUNARÉ, VILA TAMANDARÉ</v>
          </cell>
          <cell r="E245" t="str">
            <v>LEITO NATURAL</v>
          </cell>
          <cell r="F245">
            <v>150</v>
          </cell>
          <cell r="G245">
            <v>8</v>
          </cell>
          <cell r="H245" t="str">
            <v>SIM</v>
          </cell>
          <cell r="I245" t="str">
            <v>NÃO</v>
          </cell>
          <cell r="J245">
            <v>1200</v>
          </cell>
        </row>
        <row r="246">
          <cell r="D246" t="str">
            <v>RUA JOSÉ BARATA</v>
          </cell>
          <cell r="E246" t="str">
            <v>LEITO NATURAL</v>
          </cell>
          <cell r="F246">
            <v>365</v>
          </cell>
          <cell r="G246">
            <v>9</v>
          </cell>
          <cell r="H246" t="str">
            <v>SIM</v>
          </cell>
          <cell r="I246" t="str">
            <v>NÃO</v>
          </cell>
          <cell r="J246">
            <v>3285</v>
          </cell>
        </row>
        <row r="247">
          <cell r="D247" t="str">
            <v>RUA PRINCIPE DA BEIRA</v>
          </cell>
          <cell r="E247" t="str">
            <v>LEITO NATURAL</v>
          </cell>
          <cell r="F247">
            <v>709</v>
          </cell>
          <cell r="G247">
            <v>9</v>
          </cell>
          <cell r="H247" t="str">
            <v>SIM</v>
          </cell>
          <cell r="I247" t="str">
            <v>NÃO</v>
          </cell>
          <cell r="J247">
            <v>6381</v>
          </cell>
        </row>
        <row r="248">
          <cell r="D248" t="str">
            <v>RUA SILVEIRANIA</v>
          </cell>
          <cell r="E248" t="str">
            <v>LEITO NATURAL</v>
          </cell>
          <cell r="F248">
            <v>220</v>
          </cell>
          <cell r="G248">
            <v>10</v>
          </cell>
          <cell r="H248" t="str">
            <v>SIM</v>
          </cell>
          <cell r="I248" t="str">
            <v>NÃO</v>
          </cell>
          <cell r="J248">
            <v>2200</v>
          </cell>
        </row>
        <row r="249">
          <cell r="D249" t="str">
            <v xml:space="preserve">RUA LEDINHA </v>
          </cell>
          <cell r="E249" t="str">
            <v>TOTALMENTE PAVIMENTADA</v>
          </cell>
          <cell r="F249">
            <v>406</v>
          </cell>
          <cell r="G249">
            <v>3.5</v>
          </cell>
          <cell r="H249" t="str">
            <v>NÃO</v>
          </cell>
          <cell r="I249" t="str">
            <v>NÃO</v>
          </cell>
          <cell r="J249">
            <v>1421</v>
          </cell>
        </row>
        <row r="250">
          <cell r="D250" t="str">
            <v>RUA MATHEUS TARTARUGA</v>
          </cell>
          <cell r="E250" t="str">
            <v>PARCIALMENTE PAVIMENTADA</v>
          </cell>
          <cell r="F250">
            <v>241</v>
          </cell>
          <cell r="G250">
            <v>7</v>
          </cell>
          <cell r="H250" t="str">
            <v>SIM</v>
          </cell>
          <cell r="I250" t="str">
            <v>NÃO</v>
          </cell>
          <cell r="J250">
            <v>1687</v>
          </cell>
        </row>
        <row r="251">
          <cell r="D251" t="str">
            <v>RUA LIDIA DA CRUZ CAVALCANTI</v>
          </cell>
          <cell r="E251" t="str">
            <v>LEITO NATURAL</v>
          </cell>
          <cell r="F251">
            <v>80</v>
          </cell>
          <cell r="G251">
            <v>7</v>
          </cell>
          <cell r="H251" t="str">
            <v>SIM</v>
          </cell>
          <cell r="I251" t="str">
            <v>NÃO</v>
          </cell>
          <cell r="J251">
            <v>560</v>
          </cell>
        </row>
        <row r="252">
          <cell r="D252" t="str">
            <v>RUA DA CUT</v>
          </cell>
          <cell r="E252" t="str">
            <v>LEITO NATURAL</v>
          </cell>
          <cell r="F252">
            <v>244</v>
          </cell>
          <cell r="G252">
            <v>5</v>
          </cell>
          <cell r="H252" t="str">
            <v>SIM</v>
          </cell>
          <cell r="I252" t="str">
            <v>NÃO</v>
          </cell>
          <cell r="J252">
            <v>1220</v>
          </cell>
        </row>
        <row r="253">
          <cell r="D253" t="str">
            <v>AV. TRINTA DE OUTUBRO, TRECHO ENTRE OS NÚMEORS 410 E 870)</v>
          </cell>
          <cell r="E253" t="str">
            <v>PARCIALMENTE PAVIMENTADA</v>
          </cell>
          <cell r="F253">
            <v>600</v>
          </cell>
          <cell r="G253">
            <v>7</v>
          </cell>
          <cell r="H253" t="str">
            <v>SIM</v>
          </cell>
          <cell r="I253" t="str">
            <v>NÃO</v>
          </cell>
          <cell r="J253">
            <v>4200</v>
          </cell>
        </row>
        <row r="254">
          <cell r="D254" t="str">
            <v>RUA DOUTOR VILAS BOAS, 600</v>
          </cell>
          <cell r="E254" t="str">
            <v>TOTALMENTE PAVIMENTADA</v>
          </cell>
          <cell r="F254">
            <v>1621</v>
          </cell>
          <cell r="G254">
            <v>7</v>
          </cell>
          <cell r="H254" t="str">
            <v>NÃO</v>
          </cell>
          <cell r="I254" t="str">
            <v>NÃO</v>
          </cell>
          <cell r="J254">
            <v>11347</v>
          </cell>
        </row>
        <row r="255">
          <cell r="D255" t="str">
            <v>RUA LAURO DE SOUZA</v>
          </cell>
          <cell r="E255" t="str">
            <v>LEITO NATURAL</v>
          </cell>
          <cell r="F255">
            <v>626</v>
          </cell>
          <cell r="G255">
            <v>7</v>
          </cell>
          <cell r="H255" t="str">
            <v>NÃO</v>
          </cell>
          <cell r="I255" t="str">
            <v>NÃO</v>
          </cell>
          <cell r="J255">
            <v>4382</v>
          </cell>
        </row>
        <row r="256">
          <cell r="D256" t="str">
            <v>ESTRADA DO BONGI, 319 A 385</v>
          </cell>
          <cell r="E256" t="str">
            <v>PARCIALMENTE PAVIMENTADA</v>
          </cell>
          <cell r="F256">
            <v>830</v>
          </cell>
          <cell r="G256">
            <v>10</v>
          </cell>
          <cell r="H256" t="str">
            <v>NÃO</v>
          </cell>
          <cell r="I256" t="str">
            <v>NÃO</v>
          </cell>
          <cell r="J256">
            <v>8300</v>
          </cell>
        </row>
        <row r="257">
          <cell r="D257" t="str">
            <v>RUA ACAJUTIBA</v>
          </cell>
          <cell r="E257" t="str">
            <v>PARCIALMENTE PAVIMENTADA</v>
          </cell>
          <cell r="F257">
            <v>345</v>
          </cell>
          <cell r="G257">
            <v>6</v>
          </cell>
          <cell r="H257" t="str">
            <v>SIM</v>
          </cell>
          <cell r="I257" t="str">
            <v>NÃO</v>
          </cell>
          <cell r="J257">
            <v>2070</v>
          </cell>
        </row>
        <row r="258">
          <cell r="D258" t="str">
            <v xml:space="preserve">RUA RODOLFO PINTO </v>
          </cell>
          <cell r="E258" t="str">
            <v>PARCIALMENTE PAVIMENTADA</v>
          </cell>
          <cell r="F258">
            <v>140</v>
          </cell>
          <cell r="G258">
            <v>7</v>
          </cell>
          <cell r="H258" t="str">
            <v>SIM</v>
          </cell>
          <cell r="I258" t="str">
            <v>NÃO</v>
          </cell>
          <cell r="J258">
            <v>980</v>
          </cell>
        </row>
        <row r="259">
          <cell r="D259" t="str">
            <v>RUA DOM EXPEDITO LOPES</v>
          </cell>
          <cell r="E259" t="str">
            <v>LEITO NATURAL</v>
          </cell>
          <cell r="F259">
            <v>620</v>
          </cell>
          <cell r="G259">
            <v>9</v>
          </cell>
          <cell r="H259" t="str">
            <v>SIM</v>
          </cell>
          <cell r="I259" t="str">
            <v>NÃO</v>
          </cell>
          <cell r="J259">
            <v>5580</v>
          </cell>
        </row>
        <row r="260">
          <cell r="D260" t="str">
            <v>RUA TEJUCUPAPO</v>
          </cell>
          <cell r="E260" t="str">
            <v>LEITO NATURAL</v>
          </cell>
          <cell r="F260">
            <v>1334</v>
          </cell>
          <cell r="G260">
            <v>9</v>
          </cell>
          <cell r="H260" t="str">
            <v>SIM</v>
          </cell>
          <cell r="I260" t="str">
            <v>NÃO</v>
          </cell>
          <cell r="J260">
            <v>12006</v>
          </cell>
        </row>
        <row r="261">
          <cell r="D261" t="str">
            <v>RUA PADRE MIGUELINO</v>
          </cell>
          <cell r="E261" t="str">
            <v>PARCIALMENTE PAVIMENTADA</v>
          </cell>
          <cell r="F261">
            <v>113</v>
          </cell>
          <cell r="G261">
            <v>8</v>
          </cell>
          <cell r="H261" t="str">
            <v>NÃO</v>
          </cell>
          <cell r="I261" t="str">
            <v>NÃO</v>
          </cell>
          <cell r="J261">
            <v>904</v>
          </cell>
        </row>
        <row r="262">
          <cell r="D262" t="str">
            <v>RUA ITAQUARI, 227</v>
          </cell>
          <cell r="E262" t="str">
            <v>LEITO NATURAL</v>
          </cell>
          <cell r="F262">
            <v>210</v>
          </cell>
          <cell r="G262">
            <v>9</v>
          </cell>
          <cell r="H262" t="str">
            <v>SIM</v>
          </cell>
          <cell r="I262" t="str">
            <v>NÃO</v>
          </cell>
          <cell r="J262">
            <v>1890</v>
          </cell>
        </row>
        <row r="263">
          <cell r="D263" t="str">
            <v>RUA RAFAEL DE OLIVEIRA E RUA AGUSTINHO BARBALHO</v>
          </cell>
          <cell r="E263" t="str">
            <v>PARCIALMENTE PAVIMENTADA</v>
          </cell>
          <cell r="F263">
            <v>400</v>
          </cell>
          <cell r="G263">
            <v>10</v>
          </cell>
          <cell r="H263" t="str">
            <v>SIM</v>
          </cell>
          <cell r="I263" t="str">
            <v>NÃO</v>
          </cell>
          <cell r="J263">
            <v>4000</v>
          </cell>
        </row>
        <row r="264">
          <cell r="D264" t="str">
            <v>RUA BENJAMIM FONSECA</v>
          </cell>
          <cell r="E264" t="str">
            <v>LEITO NATURAL</v>
          </cell>
          <cell r="F264">
            <v>144</v>
          </cell>
          <cell r="G264">
            <v>7</v>
          </cell>
          <cell r="H264" t="str">
            <v>NÃO</v>
          </cell>
          <cell r="I264" t="str">
            <v>NÃO</v>
          </cell>
          <cell r="J264">
            <v>1008</v>
          </cell>
        </row>
        <row r="265">
          <cell r="D265" t="str">
            <v>RUA VICENTE PIZZON</v>
          </cell>
          <cell r="E265" t="str">
            <v>LEITO NATURAL</v>
          </cell>
          <cell r="F265">
            <v>356</v>
          </cell>
          <cell r="G265">
            <v>6</v>
          </cell>
          <cell r="H265" t="str">
            <v>NÃO</v>
          </cell>
          <cell r="I265" t="str">
            <v>SIM</v>
          </cell>
          <cell r="J265">
            <v>2136</v>
          </cell>
        </row>
        <row r="266">
          <cell r="D266" t="str">
            <v>RUA ARNALDO CONSTANTINO DA SILVA</v>
          </cell>
          <cell r="E266" t="str">
            <v>LEITO NATURAL</v>
          </cell>
          <cell r="F266">
            <v>110</v>
          </cell>
          <cell r="G266">
            <v>10</v>
          </cell>
          <cell r="H266" t="str">
            <v>NÃO</v>
          </cell>
          <cell r="I266" t="str">
            <v>NÃO</v>
          </cell>
          <cell r="J266">
            <v>1100</v>
          </cell>
        </row>
        <row r="267">
          <cell r="D267" t="str">
            <v>RUA JORNALISTA ARISTÓFANES TRINDADE</v>
          </cell>
          <cell r="E267" t="str">
            <v>LEITO NATURAL</v>
          </cell>
          <cell r="F267">
            <v>115</v>
          </cell>
          <cell r="G267">
            <v>5</v>
          </cell>
          <cell r="H267" t="str">
            <v>NÃO</v>
          </cell>
          <cell r="I267" t="str">
            <v>NÃO</v>
          </cell>
          <cell r="J267">
            <v>575</v>
          </cell>
        </row>
        <row r="268">
          <cell r="D268" t="str">
            <v>RUA CÓRREGO JOÃO FRANCISCO</v>
          </cell>
          <cell r="E268" t="str">
            <v>TOTALMENTE PAVIMENTADA</v>
          </cell>
          <cell r="F268">
            <v>70</v>
          </cell>
          <cell r="G268">
            <v>4</v>
          </cell>
          <cell r="H268" t="str">
            <v>NÃO</v>
          </cell>
          <cell r="I268" t="str">
            <v>NÃO</v>
          </cell>
          <cell r="J268">
            <v>280</v>
          </cell>
        </row>
        <row r="269">
          <cell r="D269" t="str">
            <v>RUA LADEIRA DE PEDRA</v>
          </cell>
          <cell r="E269" t="str">
            <v>TOTALMENTE PAVIMENTADA</v>
          </cell>
          <cell r="F269">
            <v>1280</v>
          </cell>
          <cell r="G269">
            <v>8</v>
          </cell>
          <cell r="H269" t="str">
            <v>NÃO</v>
          </cell>
          <cell r="I269" t="str">
            <v>NÃO</v>
          </cell>
          <cell r="J269">
            <v>10240</v>
          </cell>
        </row>
        <row r="270">
          <cell r="D270" t="str">
            <v>RUA ARGEMRIO GALVÃO</v>
          </cell>
          <cell r="E270" t="str">
            <v>LEITO NATURAL</v>
          </cell>
          <cell r="F270">
            <v>750</v>
          </cell>
          <cell r="G270">
            <v>7</v>
          </cell>
          <cell r="H270" t="str">
            <v>SIM</v>
          </cell>
          <cell r="I270" t="str">
            <v>SIM</v>
          </cell>
          <cell r="J270">
            <v>5250</v>
          </cell>
        </row>
        <row r="271">
          <cell r="D271" t="str">
            <v>RUA PALMARES</v>
          </cell>
          <cell r="E271" t="str">
            <v>LEITO NATURAL</v>
          </cell>
          <cell r="F271">
            <v>160</v>
          </cell>
          <cell r="G271">
            <v>6</v>
          </cell>
          <cell r="H271" t="str">
            <v>SIM</v>
          </cell>
          <cell r="I271" t="str">
            <v>SIM</v>
          </cell>
          <cell r="J271">
            <v>960</v>
          </cell>
        </row>
        <row r="272">
          <cell r="D272" t="str">
            <v>RUA PEDRO JOSÉ VIEIRA</v>
          </cell>
          <cell r="E272" t="str">
            <v>LEITO NATURAL</v>
          </cell>
          <cell r="F272">
            <v>154</v>
          </cell>
          <cell r="G272">
            <v>8</v>
          </cell>
          <cell r="H272" t="str">
            <v>SIM</v>
          </cell>
          <cell r="I272" t="str">
            <v>NÃO</v>
          </cell>
          <cell r="J272">
            <v>1232</v>
          </cell>
        </row>
        <row r="273">
          <cell r="D273" t="str">
            <v>RUA PACEMBU</v>
          </cell>
          <cell r="E273" t="str">
            <v>LEITO NATURAL</v>
          </cell>
          <cell r="F273">
            <v>162</v>
          </cell>
          <cell r="G273">
            <v>5</v>
          </cell>
          <cell r="H273" t="str">
            <v>SIM</v>
          </cell>
          <cell r="I273" t="str">
            <v>NÃO</v>
          </cell>
          <cell r="J273">
            <v>810</v>
          </cell>
        </row>
        <row r="274">
          <cell r="D274" t="str">
            <v>RUA ENGENHEIRO MURILO CARLOS</v>
          </cell>
          <cell r="E274" t="str">
            <v>LEITO NATURAL</v>
          </cell>
          <cell r="F274">
            <v>224</v>
          </cell>
          <cell r="G274">
            <v>10</v>
          </cell>
          <cell r="H274" t="str">
            <v>SIM</v>
          </cell>
          <cell r="I274" t="str">
            <v>SIM</v>
          </cell>
          <cell r="J274">
            <v>2240</v>
          </cell>
        </row>
        <row r="275">
          <cell r="D275" t="str">
            <v>RUA OLIMPIO COSTA</v>
          </cell>
          <cell r="E275" t="str">
            <v>PARCIALMENTE PAVIMENTADA</v>
          </cell>
          <cell r="F275">
            <v>529</v>
          </cell>
          <cell r="G275">
            <v>8</v>
          </cell>
          <cell r="H275" t="str">
            <v>SIM</v>
          </cell>
          <cell r="I275" t="str">
            <v>NÃO</v>
          </cell>
          <cell r="J275">
            <v>4232</v>
          </cell>
        </row>
        <row r="276">
          <cell r="D276" t="str">
            <v>RUA ANTONIO FIGUEIREDO</v>
          </cell>
          <cell r="E276" t="str">
            <v>PARCIALMENTE PAVIMENTADA</v>
          </cell>
          <cell r="F276">
            <v>285</v>
          </cell>
          <cell r="G276">
            <v>7</v>
          </cell>
          <cell r="H276" t="str">
            <v>NÃO</v>
          </cell>
          <cell r="I276" t="str">
            <v>NÃO</v>
          </cell>
          <cell r="J276">
            <v>1995</v>
          </cell>
        </row>
        <row r="277">
          <cell r="D277" t="str">
            <v>RUA ESTELA BORGES</v>
          </cell>
          <cell r="E277" t="str">
            <v>LEITO NATURAL</v>
          </cell>
          <cell r="F277">
            <v>195</v>
          </cell>
          <cell r="G277">
            <v>12</v>
          </cell>
          <cell r="H277" t="str">
            <v>NÃO</v>
          </cell>
          <cell r="I277" t="str">
            <v>NÃO</v>
          </cell>
          <cell r="J277">
            <v>2340</v>
          </cell>
        </row>
        <row r="278">
          <cell r="D278" t="str">
            <v>RUA ALFREDO MARCONDES</v>
          </cell>
          <cell r="E278" t="str">
            <v>PARCIALMENTE PAVIMENTADA</v>
          </cell>
          <cell r="F278">
            <v>364</v>
          </cell>
          <cell r="G278">
            <v>8</v>
          </cell>
          <cell r="H278" t="str">
            <v>NÃO</v>
          </cell>
          <cell r="I278" t="str">
            <v>NÃO</v>
          </cell>
          <cell r="J278">
            <v>2912</v>
          </cell>
        </row>
        <row r="279">
          <cell r="D279" t="str">
            <v>RUA TANCREDO NEVES</v>
          </cell>
          <cell r="E279" t="str">
            <v>PARCIALMENTE PAVIMENTADA</v>
          </cell>
          <cell r="F279">
            <v>82</v>
          </cell>
          <cell r="G279">
            <v>5</v>
          </cell>
          <cell r="H279" t="str">
            <v>NÃO</v>
          </cell>
          <cell r="I279" t="str">
            <v>NÃO</v>
          </cell>
          <cell r="J279">
            <v>410</v>
          </cell>
        </row>
        <row r="280">
          <cell r="D280" t="str">
            <v>RUA NOSSA SENHORA APARECIDA</v>
          </cell>
          <cell r="E280" t="str">
            <v>PARCIALMENTE PAVIMENTADA</v>
          </cell>
          <cell r="F280">
            <v>52</v>
          </cell>
          <cell r="G280">
            <v>5</v>
          </cell>
          <cell r="H280" t="str">
            <v>NÃO</v>
          </cell>
          <cell r="I280" t="str">
            <v>NÃO</v>
          </cell>
          <cell r="J280">
            <v>260</v>
          </cell>
        </row>
        <row r="281">
          <cell r="D281" t="str">
            <v>RUA JOSÊLANDIA</v>
          </cell>
          <cell r="E281" t="str">
            <v>LEITO NATURAL</v>
          </cell>
          <cell r="F281">
            <v>424</v>
          </cell>
          <cell r="G281">
            <v>7</v>
          </cell>
          <cell r="H281" t="str">
            <v>NÃO</v>
          </cell>
          <cell r="I281" t="str">
            <v>NÃO</v>
          </cell>
          <cell r="J281">
            <v>2968</v>
          </cell>
        </row>
        <row r="282">
          <cell r="D282" t="str">
            <v>RUA MIPIBU</v>
          </cell>
          <cell r="E282" t="str">
            <v>LEITO NATURAL</v>
          </cell>
          <cell r="F282">
            <v>106</v>
          </cell>
          <cell r="G282">
            <v>5</v>
          </cell>
          <cell r="H282" t="str">
            <v>NÃO</v>
          </cell>
          <cell r="I282" t="str">
            <v>NÃO</v>
          </cell>
          <cell r="J282">
            <v>530</v>
          </cell>
        </row>
        <row r="283">
          <cell r="D283" t="str">
            <v>RUA RAIMUNDA COELHO</v>
          </cell>
          <cell r="E283" t="str">
            <v>LEITO NATURAL</v>
          </cell>
          <cell r="F283">
            <v>501</v>
          </cell>
          <cell r="G283">
            <v>12</v>
          </cell>
          <cell r="H283" t="str">
            <v>NÃO</v>
          </cell>
          <cell r="I283" t="str">
            <v>NÃO</v>
          </cell>
          <cell r="J283">
            <v>6012</v>
          </cell>
        </row>
        <row r="284">
          <cell r="D284" t="str">
            <v>RUA SANTA ROSA DE LIMA</v>
          </cell>
          <cell r="E284" t="str">
            <v>LEITO NATURAL</v>
          </cell>
          <cell r="F284">
            <v>320</v>
          </cell>
          <cell r="G284">
            <v>12</v>
          </cell>
          <cell r="H284" t="str">
            <v>NÃO</v>
          </cell>
          <cell r="I284" t="str">
            <v>NÃO</v>
          </cell>
          <cell r="J284">
            <v>3840</v>
          </cell>
        </row>
        <row r="285">
          <cell r="D285" t="str">
            <v>RUA ARMANDO BULE</v>
          </cell>
          <cell r="E285" t="str">
            <v>LEITO NATURAL</v>
          </cell>
          <cell r="F285">
            <v>375</v>
          </cell>
          <cell r="G285">
            <v>12</v>
          </cell>
          <cell r="H285" t="str">
            <v>SIM</v>
          </cell>
          <cell r="I285" t="str">
            <v>SIM</v>
          </cell>
          <cell r="J285">
            <v>4500</v>
          </cell>
        </row>
        <row r="286">
          <cell r="D286" t="str">
            <v>BECO DO COMISSARIADO</v>
          </cell>
          <cell r="E286" t="str">
            <v>LEITO NATURAL</v>
          </cell>
          <cell r="F286">
            <v>93</v>
          </cell>
          <cell r="G286">
            <v>5</v>
          </cell>
          <cell r="H286" t="str">
            <v>NÃO</v>
          </cell>
          <cell r="I286" t="str">
            <v>NÃO</v>
          </cell>
          <cell r="J286">
            <v>465</v>
          </cell>
        </row>
        <row r="287">
          <cell r="D287" t="str">
            <v>RUA UBERABA</v>
          </cell>
          <cell r="E287" t="str">
            <v>PARCIALMENTE PAVIMENTADA</v>
          </cell>
          <cell r="F287">
            <v>127</v>
          </cell>
          <cell r="G287">
            <v>12</v>
          </cell>
          <cell r="H287" t="str">
            <v>NÃO</v>
          </cell>
          <cell r="I287" t="str">
            <v>NÃO</v>
          </cell>
          <cell r="J287">
            <v>1524</v>
          </cell>
        </row>
        <row r="288">
          <cell r="D288" t="str">
            <v>RUA BEETHOVEEN</v>
          </cell>
          <cell r="E288" t="str">
            <v>LEITO NATURAL</v>
          </cell>
          <cell r="F288">
            <v>193</v>
          </cell>
          <cell r="G288">
            <v>8</v>
          </cell>
          <cell r="H288" t="str">
            <v>NÃO</v>
          </cell>
          <cell r="I288" t="str">
            <v>NÃO</v>
          </cell>
          <cell r="J288">
            <v>1544</v>
          </cell>
        </row>
        <row r="289">
          <cell r="D289" t="str">
            <v xml:space="preserve">ESTRADA VELHA DO BONGI </v>
          </cell>
          <cell r="E289" t="str">
            <v>PARCIALMENTE PAVIMENTADA</v>
          </cell>
          <cell r="F289">
            <v>350</v>
          </cell>
          <cell r="G289">
            <v>5</v>
          </cell>
          <cell r="H289" t="str">
            <v>NÃO</v>
          </cell>
          <cell r="I289" t="str">
            <v>NÃO</v>
          </cell>
          <cell r="J289">
            <v>1750</v>
          </cell>
        </row>
        <row r="290">
          <cell r="D290" t="str">
            <v>RUA SANTA HELENA</v>
          </cell>
          <cell r="E290" t="str">
            <v>TOTALMENTE PAVIMENTADA</v>
          </cell>
          <cell r="F290">
            <v>617</v>
          </cell>
          <cell r="G290">
            <v>5</v>
          </cell>
          <cell r="H290" t="str">
            <v>SIM</v>
          </cell>
          <cell r="I290" t="str">
            <v>SIM</v>
          </cell>
          <cell r="J290">
            <v>3085</v>
          </cell>
        </row>
      </sheetData>
      <sheetData sheetId="15" refreshError="1"/>
      <sheetData sheetId="16">
        <row r="295">
          <cell r="D295" t="str">
            <v>ENDEREÇO</v>
          </cell>
          <cell r="E295" t="str">
            <v>STATUS DA PAVIMENTAÇÃO</v>
          </cell>
          <cell r="F295" t="str">
            <v>EXTENSÃO TOTAL (M)</v>
          </cell>
          <cell r="G295" t="str">
            <v>LARGURA VIA (M)</v>
          </cell>
          <cell r="H295" t="str">
            <v>ENCONTRA-SE INSERIDA NO ORÇAMENTO DO TR</v>
          </cell>
          <cell r="I295" t="str">
            <v>EXISTE PROJETO (SIM/NÃO)</v>
          </cell>
          <cell r="J295" t="str">
            <v>ÁREA DE PAVIMENTAÇÃO (M²)</v>
          </cell>
        </row>
        <row r="296">
          <cell r="D296" t="str">
            <v>RUA ESTANISLAU CORREIA</v>
          </cell>
          <cell r="E296" t="str">
            <v>TOTALMENTE PAVIMENTADA</v>
          </cell>
          <cell r="F296">
            <v>103</v>
          </cell>
          <cell r="G296">
            <v>7</v>
          </cell>
          <cell r="H296" t="str">
            <v>NÃO</v>
          </cell>
          <cell r="I296" t="str">
            <v>NÃO</v>
          </cell>
          <cell r="J296">
            <v>721</v>
          </cell>
        </row>
        <row r="297">
          <cell r="D297" t="str">
            <v>RUA SENHOR DO BONFIM, CONJUNTO HABITACIONAL PAULO CAVALCANTI</v>
          </cell>
          <cell r="E297" t="str">
            <v>TOTALMENTE PAVIMENTADA</v>
          </cell>
          <cell r="F297">
            <v>200</v>
          </cell>
          <cell r="G297">
            <v>4</v>
          </cell>
          <cell r="H297" t="str">
            <v>NÃO</v>
          </cell>
          <cell r="I297" t="str">
            <v>NÃO</v>
          </cell>
          <cell r="J297">
            <v>800</v>
          </cell>
        </row>
        <row r="298">
          <cell r="D298" t="str">
            <v>RUA ENGENHEIRO ARNULFO FALCÃO</v>
          </cell>
          <cell r="E298" t="str">
            <v>PARCIALMENTE PAVIMENTADA</v>
          </cell>
          <cell r="F298">
            <v>410</v>
          </cell>
          <cell r="G298">
            <v>7</v>
          </cell>
          <cell r="H298" t="str">
            <v>SIM</v>
          </cell>
          <cell r="I298" t="str">
            <v>NÃO</v>
          </cell>
          <cell r="J298">
            <v>2870</v>
          </cell>
        </row>
        <row r="299">
          <cell r="D299" t="str">
            <v>RUA CRAVEIRO LEITE</v>
          </cell>
          <cell r="E299" t="str">
            <v>LEITO NATURAL</v>
          </cell>
          <cell r="F299">
            <v>143</v>
          </cell>
          <cell r="G299">
            <v>6</v>
          </cell>
          <cell r="H299" t="str">
            <v>SIM</v>
          </cell>
          <cell r="I299" t="str">
            <v>NÃO</v>
          </cell>
          <cell r="J299">
            <v>858</v>
          </cell>
        </row>
        <row r="300">
          <cell r="D300" t="str">
            <v>RUA ARARIPE JÚNIOR</v>
          </cell>
          <cell r="E300" t="str">
            <v>LEITO NATURAL</v>
          </cell>
          <cell r="F300">
            <v>55</v>
          </cell>
          <cell r="G300">
            <v>5</v>
          </cell>
          <cell r="H300" t="str">
            <v>SIM</v>
          </cell>
          <cell r="I300" t="str">
            <v>NÃO</v>
          </cell>
          <cell r="J300">
            <v>275</v>
          </cell>
        </row>
        <row r="301">
          <cell r="D301" t="str">
            <v>DAVI MUNIZ (PSB)</v>
          </cell>
          <cell r="E301" t="str">
            <v>TOTALMENTE PAVIMENTADA</v>
          </cell>
          <cell r="F301">
            <v>177</v>
          </cell>
          <cell r="G301">
            <v>7</v>
          </cell>
          <cell r="H301" t="str">
            <v>NÃO</v>
          </cell>
          <cell r="I301" t="str">
            <v>NÃO</v>
          </cell>
          <cell r="J301">
            <v>1239</v>
          </cell>
        </row>
        <row r="302">
          <cell r="D302" t="str">
            <v>RUA JOAQUIM BANDEIRA</v>
          </cell>
          <cell r="E302" t="str">
            <v>PARCIALMENTE PAVIMENTADA</v>
          </cell>
          <cell r="F302">
            <v>499</v>
          </cell>
          <cell r="G302">
            <v>10</v>
          </cell>
          <cell r="H302" t="str">
            <v>NÃO</v>
          </cell>
          <cell r="I302" t="str">
            <v>NÃO</v>
          </cell>
          <cell r="J302">
            <v>4990</v>
          </cell>
        </row>
        <row r="303">
          <cell r="D303" t="str">
            <v>RUA RIO COLORADO</v>
          </cell>
          <cell r="E303" t="str">
            <v>LEITO NATURAL</v>
          </cell>
          <cell r="F303">
            <v>280</v>
          </cell>
          <cell r="G303">
            <v>10</v>
          </cell>
          <cell r="H303" t="str">
            <v>SIM</v>
          </cell>
          <cell r="I303" t="str">
            <v>NÃO</v>
          </cell>
          <cell r="J303">
            <v>2800</v>
          </cell>
        </row>
        <row r="304">
          <cell r="D304" t="str">
            <v>RUA EXPEDICIONARIO DAMASIO GOMES</v>
          </cell>
          <cell r="E304" t="str">
            <v>LEITO NATURAL</v>
          </cell>
          <cell r="F304">
            <v>220</v>
          </cell>
          <cell r="G304">
            <v>12</v>
          </cell>
          <cell r="H304" t="str">
            <v>NÃO</v>
          </cell>
          <cell r="I304" t="str">
            <v>NÃO</v>
          </cell>
          <cell r="J304">
            <v>2640</v>
          </cell>
        </row>
        <row r="305">
          <cell r="D305" t="str">
            <v>RUA FRANCISCO CORREIA DE ARAUJO</v>
          </cell>
          <cell r="E305" t="str">
            <v>LEITO NATURAL</v>
          </cell>
          <cell r="F305">
            <v>375</v>
          </cell>
          <cell r="G305">
            <v>10</v>
          </cell>
          <cell r="H305" t="str">
            <v>SIM</v>
          </cell>
          <cell r="I305" t="str">
            <v>NÃO</v>
          </cell>
          <cell r="J305">
            <v>3750</v>
          </cell>
        </row>
        <row r="306">
          <cell r="D306" t="str">
            <v>RUA PIASSABUSSU</v>
          </cell>
          <cell r="E306" t="str">
            <v>LEITO NATURAL</v>
          </cell>
          <cell r="F306">
            <v>152</v>
          </cell>
          <cell r="G306">
            <v>7</v>
          </cell>
          <cell r="H306" t="str">
            <v>NÃO</v>
          </cell>
          <cell r="I306" t="str">
            <v>NÃO</v>
          </cell>
          <cell r="J306">
            <v>1064</v>
          </cell>
        </row>
        <row r="307">
          <cell r="D307" t="str">
            <v>RUA SEPETIBA</v>
          </cell>
          <cell r="E307" t="str">
            <v>LEITO NATURAL</v>
          </cell>
          <cell r="F307">
            <v>75</v>
          </cell>
          <cell r="G307">
            <v>6</v>
          </cell>
          <cell r="H307" t="str">
            <v>NÃO</v>
          </cell>
          <cell r="I307" t="str">
            <v>NÃO</v>
          </cell>
          <cell r="J307">
            <v>450</v>
          </cell>
        </row>
        <row r="308">
          <cell r="D308" t="str">
            <v>RUA LAURINDO RODRIGUES CAMPÊLO</v>
          </cell>
          <cell r="E308" t="str">
            <v>LEITO NATURAL</v>
          </cell>
          <cell r="F308">
            <v>82</v>
          </cell>
          <cell r="G308">
            <v>10</v>
          </cell>
          <cell r="H308" t="str">
            <v>NÃO</v>
          </cell>
          <cell r="I308" t="str">
            <v>NÃO</v>
          </cell>
          <cell r="J308">
            <v>820</v>
          </cell>
        </row>
        <row r="309">
          <cell r="D309" t="str">
            <v>RUA RIO MARANHÃO</v>
          </cell>
          <cell r="E309" t="str">
            <v>LEITO NATURAL</v>
          </cell>
          <cell r="F309">
            <v>375</v>
          </cell>
          <cell r="G309">
            <v>8</v>
          </cell>
          <cell r="H309" t="str">
            <v>SIM</v>
          </cell>
          <cell r="I309" t="str">
            <v>NÃO</v>
          </cell>
          <cell r="J309">
            <v>3000</v>
          </cell>
        </row>
        <row r="310">
          <cell r="D310" t="str">
            <v>RUA ENGENHO BARRA NOVA</v>
          </cell>
          <cell r="E310" t="str">
            <v>LEITO NATURAL</v>
          </cell>
          <cell r="F310">
            <v>220</v>
          </cell>
          <cell r="G310">
            <v>5</v>
          </cell>
          <cell r="H310" t="str">
            <v>NÃO</v>
          </cell>
          <cell r="I310" t="str">
            <v>NÃO</v>
          </cell>
          <cell r="J310">
            <v>1100</v>
          </cell>
        </row>
        <row r="311">
          <cell r="D311" t="str">
            <v>RUA ENGENHO ÁGUA CLARA</v>
          </cell>
          <cell r="E311" t="str">
            <v>LEITO NATURAL</v>
          </cell>
          <cell r="F311">
            <v>225</v>
          </cell>
          <cell r="G311">
            <v>5</v>
          </cell>
          <cell r="H311" t="str">
            <v>NÃO</v>
          </cell>
          <cell r="I311" t="str">
            <v>NÃO</v>
          </cell>
          <cell r="J311">
            <v>1125</v>
          </cell>
        </row>
        <row r="312">
          <cell r="D312" t="str">
            <v>RUA EURICO VITRUVIU</v>
          </cell>
          <cell r="E312" t="str">
            <v>TOTALMENTE PAVIMENTADA</v>
          </cell>
          <cell r="F312">
            <v>550</v>
          </cell>
          <cell r="G312">
            <v>8</v>
          </cell>
          <cell r="H312" t="str">
            <v>NÃO</v>
          </cell>
          <cell r="I312" t="str">
            <v>NÃO</v>
          </cell>
          <cell r="J312">
            <v>4400</v>
          </cell>
        </row>
        <row r="313">
          <cell r="D313" t="str">
            <v>RUA PROFESSOR EVALDO ALTINO</v>
          </cell>
          <cell r="E313" t="str">
            <v>LEITO NATURAL</v>
          </cell>
          <cell r="F313">
            <v>582</v>
          </cell>
          <cell r="G313">
            <v>9</v>
          </cell>
          <cell r="H313" t="str">
            <v>SIM</v>
          </cell>
          <cell r="I313" t="str">
            <v>NÃO</v>
          </cell>
          <cell r="J313">
            <v>5238</v>
          </cell>
        </row>
        <row r="314">
          <cell r="D314" t="str">
            <v>RUA ARARAQUARA</v>
          </cell>
          <cell r="E314" t="str">
            <v>PARCIALMENTE PAVIMENTADA</v>
          </cell>
          <cell r="F314">
            <v>60</v>
          </cell>
          <cell r="G314">
            <v>7</v>
          </cell>
          <cell r="H314" t="str">
            <v>NÃO</v>
          </cell>
          <cell r="I314" t="str">
            <v>NÃO</v>
          </cell>
          <cell r="J314">
            <v>420</v>
          </cell>
        </row>
        <row r="315">
          <cell r="D315" t="str">
            <v>RUA RIO BOTAFOGO</v>
          </cell>
          <cell r="E315" t="str">
            <v>LEITO NATURAL</v>
          </cell>
          <cell r="F315">
            <v>555</v>
          </cell>
          <cell r="G315">
            <v>5</v>
          </cell>
          <cell r="H315" t="str">
            <v>NÃO</v>
          </cell>
          <cell r="I315" t="str">
            <v>NÃO</v>
          </cell>
          <cell r="J315">
            <v>2775</v>
          </cell>
        </row>
        <row r="316">
          <cell r="D316" t="str">
            <v>RUA RIO MADEIRA</v>
          </cell>
          <cell r="E316" t="str">
            <v>LEITO NATURAL</v>
          </cell>
          <cell r="F316">
            <v>134</v>
          </cell>
          <cell r="G316">
            <v>10</v>
          </cell>
          <cell r="H316" t="str">
            <v>NÃO</v>
          </cell>
          <cell r="I316" t="str">
            <v>NÃO</v>
          </cell>
          <cell r="J316">
            <v>1340</v>
          </cell>
        </row>
        <row r="317">
          <cell r="D317" t="str">
            <v>RUA ANTÔNIO CARDOSO DA FONTE</v>
          </cell>
          <cell r="E317" t="str">
            <v>LEITO NATURAL</v>
          </cell>
          <cell r="F317">
            <v>616</v>
          </cell>
          <cell r="G317">
            <v>8</v>
          </cell>
          <cell r="H317" t="str">
            <v>NÃO</v>
          </cell>
          <cell r="I317" t="str">
            <v>NÃO</v>
          </cell>
          <cell r="J317">
            <v>4928</v>
          </cell>
        </row>
        <row r="318">
          <cell r="D318" t="str">
            <v>RUA DOUTOR VALDIR PESSOA</v>
          </cell>
          <cell r="E318" t="str">
            <v>PARCIALMENTE PAVIMENTADA</v>
          </cell>
          <cell r="F318">
            <v>638</v>
          </cell>
          <cell r="G318">
            <v>4</v>
          </cell>
          <cell r="H318" t="str">
            <v>NÃO</v>
          </cell>
          <cell r="I318" t="str">
            <v>NÃO</v>
          </cell>
          <cell r="J318">
            <v>2552</v>
          </cell>
        </row>
        <row r="319">
          <cell r="D319" t="str">
            <v>RUA ENGENHO CANTO ALEGRE</v>
          </cell>
          <cell r="E319" t="str">
            <v>LEITO NATURAL</v>
          </cell>
          <cell r="F319">
            <v>182</v>
          </cell>
          <cell r="G319">
            <v>7</v>
          </cell>
          <cell r="H319" t="str">
            <v>NÃO</v>
          </cell>
          <cell r="I319" t="str">
            <v>NÃO</v>
          </cell>
          <cell r="J319">
            <v>1274</v>
          </cell>
        </row>
        <row r="320">
          <cell r="D320" t="str">
            <v>RUA BARÃO HOMEM DE MELO</v>
          </cell>
          <cell r="E320" t="str">
            <v>LEITO NATURAL</v>
          </cell>
          <cell r="F320">
            <v>566</v>
          </cell>
          <cell r="G320">
            <v>8</v>
          </cell>
          <cell r="H320" t="str">
            <v>NÃO</v>
          </cell>
          <cell r="I320" t="str">
            <v>NÃO</v>
          </cell>
          <cell r="J320">
            <v>4528</v>
          </cell>
        </row>
        <row r="321">
          <cell r="D321" t="str">
            <v>RUA EMBAIXADOR NEGRÃO DE LIMA</v>
          </cell>
          <cell r="E321" t="str">
            <v>PARCIALMENTE PAVIMENTADA</v>
          </cell>
          <cell r="F321">
            <v>150</v>
          </cell>
          <cell r="G321">
            <v>10</v>
          </cell>
          <cell r="H321" t="str">
            <v>NÃO</v>
          </cell>
          <cell r="I321" t="str">
            <v>NÃO</v>
          </cell>
          <cell r="J321">
            <v>1500</v>
          </cell>
        </row>
        <row r="322">
          <cell r="D322" t="str">
            <v>RUA VARSÓVIA</v>
          </cell>
          <cell r="E322" t="str">
            <v>LEITO NATURAL</v>
          </cell>
          <cell r="F322">
            <v>110</v>
          </cell>
          <cell r="G322">
            <v>7</v>
          </cell>
          <cell r="H322" t="str">
            <v>SIM</v>
          </cell>
          <cell r="I322" t="str">
            <v>SIM</v>
          </cell>
          <cell r="J322">
            <v>770</v>
          </cell>
        </row>
        <row r="323">
          <cell r="D323" t="str">
            <v>RUA EDUARDO FONSECA, Nº 10 AO 100</v>
          </cell>
          <cell r="E323" t="str">
            <v>LEITO NATURAL</v>
          </cell>
          <cell r="F323">
            <v>292</v>
          </cell>
          <cell r="G323">
            <v>7</v>
          </cell>
          <cell r="H323" t="str">
            <v>SIM</v>
          </cell>
          <cell r="I323" t="str">
            <v>NÃO</v>
          </cell>
          <cell r="J323">
            <v>2044</v>
          </cell>
        </row>
        <row r="324">
          <cell r="D324" t="str">
            <v>RUA MANOEL DE MORAIS</v>
          </cell>
          <cell r="E324" t="str">
            <v>LEITO NATURAL</v>
          </cell>
          <cell r="F324">
            <v>117</v>
          </cell>
          <cell r="G324">
            <v>7</v>
          </cell>
          <cell r="H324" t="str">
            <v>SIM</v>
          </cell>
          <cell r="I324" t="str">
            <v>SIM</v>
          </cell>
          <cell r="J324">
            <v>819</v>
          </cell>
        </row>
        <row r="325">
          <cell r="D325" t="str">
            <v>RUA BERNARDO GABRIEL</v>
          </cell>
          <cell r="E325" t="str">
            <v>LEITO NATURAL</v>
          </cell>
          <cell r="F325">
            <v>145</v>
          </cell>
          <cell r="G325">
            <v>7</v>
          </cell>
          <cell r="H325" t="str">
            <v>NÃO</v>
          </cell>
          <cell r="I325" t="str">
            <v>NÃO</v>
          </cell>
          <cell r="J325">
            <v>1015</v>
          </cell>
        </row>
        <row r="326">
          <cell r="D326" t="str">
            <v>RUA EDILBERTO LEAL BARBOSA</v>
          </cell>
          <cell r="E326" t="str">
            <v>LEITO NATURAL</v>
          </cell>
          <cell r="F326">
            <v>230</v>
          </cell>
          <cell r="G326">
            <v>8</v>
          </cell>
          <cell r="H326" t="str">
            <v>SIM</v>
          </cell>
          <cell r="I326" t="str">
            <v>NÃO</v>
          </cell>
          <cell r="J326">
            <v>1840</v>
          </cell>
        </row>
        <row r="327">
          <cell r="D327" t="str">
            <v>RUA CANCUELE</v>
          </cell>
          <cell r="E327" t="str">
            <v>TOTALMENTE PAVIMENTADA</v>
          </cell>
          <cell r="F327">
            <v>102</v>
          </cell>
          <cell r="G327">
            <v>4</v>
          </cell>
          <cell r="H327" t="str">
            <v>NÃO</v>
          </cell>
          <cell r="I327" t="str">
            <v>NÃO</v>
          </cell>
          <cell r="J327">
            <v>408</v>
          </cell>
        </row>
        <row r="328">
          <cell r="D328" t="str">
            <v>RUA SAMUEL MORSE</v>
          </cell>
          <cell r="E328" t="str">
            <v>LEITO NATURAL</v>
          </cell>
          <cell r="F328">
            <v>60</v>
          </cell>
          <cell r="G328">
            <v>5</v>
          </cell>
          <cell r="H328" t="str">
            <v>SIM</v>
          </cell>
          <cell r="I328" t="str">
            <v>NÃO</v>
          </cell>
          <cell r="J328">
            <v>300</v>
          </cell>
        </row>
        <row r="329">
          <cell r="D329" t="str">
            <v>RUA CONSELHEIRO SILVEIRA DE SOUZA</v>
          </cell>
          <cell r="E329" t="str">
            <v>PARCIALMENTE PAVIMENTADA</v>
          </cell>
          <cell r="F329">
            <v>499</v>
          </cell>
          <cell r="G329">
            <v>10</v>
          </cell>
          <cell r="H329" t="str">
            <v>NÃO</v>
          </cell>
          <cell r="I329" t="str">
            <v>NÃO</v>
          </cell>
          <cell r="J329">
            <v>4990</v>
          </cell>
        </row>
        <row r="330">
          <cell r="D330" t="str">
            <v>RUA EURIDINA NEGREIROS DE ARAUJO</v>
          </cell>
          <cell r="E330" t="str">
            <v>TOTALMENTE PAVIMENTADA</v>
          </cell>
          <cell r="F330">
            <v>1036</v>
          </cell>
          <cell r="G330">
            <v>8</v>
          </cell>
          <cell r="H330" t="str">
            <v>NÃO</v>
          </cell>
          <cell r="I330" t="str">
            <v>NÃO</v>
          </cell>
          <cell r="J330">
            <v>8288</v>
          </cell>
        </row>
        <row r="331">
          <cell r="D331" t="str">
            <v>RUA ALTO DAS PEDRINHAS</v>
          </cell>
          <cell r="E331" t="str">
            <v>TOTALMENTE PAVIMENTADA</v>
          </cell>
          <cell r="F331">
            <v>400</v>
          </cell>
          <cell r="G331">
            <v>5.5</v>
          </cell>
          <cell r="H331" t="str">
            <v>NÃO</v>
          </cell>
          <cell r="I331" t="str">
            <v>NÃO</v>
          </cell>
          <cell r="J331">
            <v>2200</v>
          </cell>
        </row>
        <row r="332">
          <cell r="D332" t="str">
            <v>RUA DOM JOÃO MOURA</v>
          </cell>
          <cell r="E332" t="str">
            <v>PARCIALMENTE PAVIMENTADA</v>
          </cell>
          <cell r="F332">
            <v>333</v>
          </cell>
          <cell r="G332">
            <v>10</v>
          </cell>
          <cell r="H332" t="str">
            <v>SIM</v>
          </cell>
          <cell r="I332" t="str">
            <v>SIM</v>
          </cell>
          <cell r="J332">
            <v>3330</v>
          </cell>
        </row>
        <row r="333">
          <cell r="D333" t="str">
            <v>RUA CATUÍRA</v>
          </cell>
          <cell r="E333" t="str">
            <v>LEITO NATURAL</v>
          </cell>
          <cell r="F333">
            <v>117</v>
          </cell>
          <cell r="G333">
            <v>5</v>
          </cell>
          <cell r="H333" t="str">
            <v>NÃO</v>
          </cell>
          <cell r="I333" t="str">
            <v>NÃO</v>
          </cell>
          <cell r="J333">
            <v>585</v>
          </cell>
        </row>
        <row r="334">
          <cell r="D334" t="str">
            <v>RUA EUGENOPOLIS</v>
          </cell>
          <cell r="E334" t="str">
            <v>LEITO NATURAL</v>
          </cell>
          <cell r="F334">
            <v>104</v>
          </cell>
          <cell r="G334">
            <v>6</v>
          </cell>
          <cell r="H334" t="str">
            <v>NÃO</v>
          </cell>
          <cell r="I334" t="str">
            <v>NÃO</v>
          </cell>
          <cell r="J334">
            <v>624</v>
          </cell>
        </row>
        <row r="335">
          <cell r="D335" t="str">
            <v>RUA BARRA GRANDE</v>
          </cell>
          <cell r="E335" t="str">
            <v>LEITO NATURAL</v>
          </cell>
          <cell r="F335">
            <v>206</v>
          </cell>
          <cell r="G335">
            <v>7</v>
          </cell>
          <cell r="H335" t="str">
            <v>NÃO</v>
          </cell>
          <cell r="I335" t="str">
            <v>NÃO</v>
          </cell>
          <cell r="J335">
            <v>1442</v>
          </cell>
        </row>
        <row r="336">
          <cell r="D336" t="str">
            <v>RUA SOUZA BANDEIRA (TRECHO FINAL)</v>
          </cell>
          <cell r="E336" t="str">
            <v>PARCIALMENTE PAVIMENTADA</v>
          </cell>
          <cell r="F336">
            <v>110</v>
          </cell>
          <cell r="G336">
            <v>10</v>
          </cell>
          <cell r="H336" t="str">
            <v>NÃO</v>
          </cell>
          <cell r="I336" t="str">
            <v>NÃO</v>
          </cell>
          <cell r="J336">
            <v>1100</v>
          </cell>
        </row>
        <row r="337">
          <cell r="D337" t="str">
            <v>RUA MANOEL PESSOA DE LUNA FILHO</v>
          </cell>
          <cell r="E337" t="str">
            <v>LEITO NATURAL</v>
          </cell>
          <cell r="F337">
            <v>95</v>
          </cell>
          <cell r="G337">
            <v>10</v>
          </cell>
          <cell r="H337" t="str">
            <v>NÃO</v>
          </cell>
          <cell r="I337" t="str">
            <v>NÃO</v>
          </cell>
          <cell r="J337">
            <v>950</v>
          </cell>
        </row>
        <row r="338">
          <cell r="D338" t="str">
            <v>CLÁUDIO BARBOSA AGUIAR</v>
          </cell>
          <cell r="E338" t="str">
            <v>LEITO NATURAL</v>
          </cell>
          <cell r="F338">
            <v>89</v>
          </cell>
          <cell r="G338">
            <v>10</v>
          </cell>
          <cell r="H338" t="str">
            <v>NÃO</v>
          </cell>
          <cell r="I338" t="str">
            <v>NÃO</v>
          </cell>
          <cell r="J338">
            <v>890</v>
          </cell>
        </row>
        <row r="339">
          <cell r="D339" t="str">
            <v xml:space="preserve">RUA RAMIRO DA COSTA </v>
          </cell>
          <cell r="E339" t="str">
            <v>LEITO NATURAL</v>
          </cell>
          <cell r="F339">
            <v>294</v>
          </cell>
          <cell r="G339">
            <v>9</v>
          </cell>
          <cell r="H339" t="str">
            <v>NÃO</v>
          </cell>
          <cell r="I339" t="str">
            <v>NÃO</v>
          </cell>
          <cell r="J339">
            <v>2646</v>
          </cell>
        </row>
        <row r="340">
          <cell r="D340" t="str">
            <v xml:space="preserve">RUA AMÁLIA </v>
          </cell>
          <cell r="E340" t="str">
            <v>LEITO NATURAL</v>
          </cell>
          <cell r="F340">
            <v>393</v>
          </cell>
          <cell r="G340">
            <v>10</v>
          </cell>
          <cell r="H340" t="str">
            <v>NÃO</v>
          </cell>
          <cell r="I340" t="str">
            <v>NÃO</v>
          </cell>
          <cell r="J340">
            <v>3930</v>
          </cell>
        </row>
        <row r="341">
          <cell r="D341" t="str">
            <v>RUA FIRMINO DE BARROS</v>
          </cell>
          <cell r="E341" t="str">
            <v>PARCIALMENTE PAVIMENTADA</v>
          </cell>
          <cell r="F341">
            <v>700</v>
          </cell>
          <cell r="G341">
            <v>8</v>
          </cell>
          <cell r="H341" t="str">
            <v>SIM</v>
          </cell>
          <cell r="I341" t="str">
            <v>NÃO</v>
          </cell>
          <cell r="J341">
            <v>5600</v>
          </cell>
        </row>
        <row r="342">
          <cell r="D342" t="str">
            <v>RUA CANTOR ALTEMAR DUTRA</v>
          </cell>
          <cell r="E342" t="str">
            <v>TOTALMENTE PAVIMENTADA</v>
          </cell>
          <cell r="F342">
            <v>70</v>
          </cell>
          <cell r="G342">
            <v>4</v>
          </cell>
          <cell r="H342" t="str">
            <v>NÃO</v>
          </cell>
          <cell r="I342" t="str">
            <v>NÃO</v>
          </cell>
          <cell r="J342">
            <v>280</v>
          </cell>
        </row>
        <row r="343">
          <cell r="D343" t="str">
            <v>RUA VEREADOR LUIZ CAVALCANTI</v>
          </cell>
          <cell r="E343" t="str">
            <v>PARCIALMENTE PAVIMENTADA</v>
          </cell>
          <cell r="F343">
            <v>260</v>
          </cell>
          <cell r="G343">
            <v>5</v>
          </cell>
          <cell r="H343" t="str">
            <v>SIM</v>
          </cell>
          <cell r="I343" t="str">
            <v>SIM</v>
          </cell>
          <cell r="J343">
            <v>1300</v>
          </cell>
        </row>
        <row r="344">
          <cell r="D344" t="str">
            <v>RUA OTÁVIO SARMENTO CARDOSO</v>
          </cell>
          <cell r="E344" t="str">
            <v>TOTALMENTE PAVIMENTADA</v>
          </cell>
          <cell r="F344">
            <v>250</v>
          </cell>
          <cell r="G344">
            <v>7</v>
          </cell>
          <cell r="H344" t="str">
            <v>SIM</v>
          </cell>
          <cell r="I344" t="str">
            <v>NÃO</v>
          </cell>
          <cell r="J344">
            <v>1750</v>
          </cell>
        </row>
        <row r="345">
          <cell r="D345" t="str">
            <v>RUA BERNADO SAYÃO</v>
          </cell>
          <cell r="E345" t="str">
            <v>LEITO NATURAL</v>
          </cell>
          <cell r="F345">
            <v>351</v>
          </cell>
          <cell r="G345">
            <v>8</v>
          </cell>
          <cell r="H345" t="str">
            <v>SIM</v>
          </cell>
          <cell r="I345" t="str">
            <v>SIM</v>
          </cell>
          <cell r="J345">
            <v>2808</v>
          </cell>
        </row>
        <row r="346">
          <cell r="D346" t="str">
            <v>RUA SANTA QUITÉRIA</v>
          </cell>
          <cell r="E346" t="str">
            <v>TOTALMENTE PAVIMENTADA</v>
          </cell>
          <cell r="F346">
            <v>370</v>
          </cell>
          <cell r="G346">
            <v>3</v>
          </cell>
          <cell r="H346" t="str">
            <v>NÃO</v>
          </cell>
          <cell r="I346" t="str">
            <v>NÃO</v>
          </cell>
          <cell r="J346">
            <v>1110</v>
          </cell>
        </row>
        <row r="347">
          <cell r="D347" t="str">
            <v>RUA LUÍS AUGUSTO RABÊLO</v>
          </cell>
          <cell r="E347" t="str">
            <v>LEITO NATURAL</v>
          </cell>
          <cell r="F347">
            <v>913</v>
          </cell>
          <cell r="G347">
            <v>7</v>
          </cell>
          <cell r="H347" t="str">
            <v>SIM</v>
          </cell>
          <cell r="I347" t="str">
            <v>SIM</v>
          </cell>
          <cell r="J347">
            <v>6391</v>
          </cell>
        </row>
        <row r="348">
          <cell r="D348" t="str">
            <v>RUA TABELIÃO JOÃO ROMA</v>
          </cell>
          <cell r="E348" t="str">
            <v>LEITO NATURAL</v>
          </cell>
          <cell r="F348">
            <v>722</v>
          </cell>
          <cell r="G348">
            <v>7</v>
          </cell>
          <cell r="H348" t="str">
            <v>SIM</v>
          </cell>
          <cell r="I348" t="str">
            <v>SIM</v>
          </cell>
          <cell r="J348">
            <v>5054</v>
          </cell>
        </row>
        <row r="349">
          <cell r="D349" t="str">
            <v>RUA PADRE HENRIQUE</v>
          </cell>
          <cell r="E349" t="str">
            <v>LEITO NATURAL</v>
          </cell>
          <cell r="F349">
            <v>180</v>
          </cell>
          <cell r="G349">
            <v>7</v>
          </cell>
          <cell r="H349" t="str">
            <v>SIM</v>
          </cell>
          <cell r="I349" t="str">
            <v>NÃO</v>
          </cell>
          <cell r="J349">
            <v>1260</v>
          </cell>
        </row>
        <row r="350">
          <cell r="D350" t="str">
            <v>RUA MARIA JABOATÃO</v>
          </cell>
          <cell r="E350" t="str">
            <v>LEITO NATURAL</v>
          </cell>
          <cell r="F350">
            <v>685</v>
          </cell>
          <cell r="G350">
            <v>7</v>
          </cell>
          <cell r="H350" t="str">
            <v>NÃO</v>
          </cell>
          <cell r="I350" t="str">
            <v>NÃO</v>
          </cell>
          <cell r="J350">
            <v>4795</v>
          </cell>
        </row>
        <row r="351">
          <cell r="D351" t="str">
            <v>AV. LIBERADE</v>
          </cell>
          <cell r="E351" t="str">
            <v>LEITO NATURAL</v>
          </cell>
          <cell r="F351">
            <v>240</v>
          </cell>
          <cell r="G351">
            <v>6</v>
          </cell>
          <cell r="H351" t="str">
            <v>SIM</v>
          </cell>
          <cell r="I351" t="str">
            <v>NÃO</v>
          </cell>
          <cell r="J351">
            <v>1440</v>
          </cell>
        </row>
        <row r="352">
          <cell r="D352" t="str">
            <v>RUA SIBAUNA</v>
          </cell>
          <cell r="E352" t="str">
            <v>LEITO NATURAL</v>
          </cell>
          <cell r="F352">
            <v>240</v>
          </cell>
          <cell r="G352">
            <v>9</v>
          </cell>
          <cell r="H352" t="str">
            <v>NÃO</v>
          </cell>
          <cell r="I352" t="str">
            <v>NÃO</v>
          </cell>
          <cell r="J352">
            <v>2160</v>
          </cell>
        </row>
        <row r="353">
          <cell r="D353" t="str">
            <v>RUA DUARTE NUNES LEÃO</v>
          </cell>
          <cell r="E353" t="str">
            <v>LEITO NATURAL</v>
          </cell>
          <cell r="F353">
            <v>328</v>
          </cell>
          <cell r="G353">
            <v>8</v>
          </cell>
          <cell r="H353" t="str">
            <v>SIM</v>
          </cell>
          <cell r="I353" t="str">
            <v>NÃO</v>
          </cell>
          <cell r="J353">
            <v>2624</v>
          </cell>
        </row>
        <row r="354">
          <cell r="D354" t="str">
            <v>RUA TEOFILIO BRAGA</v>
          </cell>
          <cell r="E354" t="str">
            <v>LEITO NATURAL</v>
          </cell>
          <cell r="F354">
            <v>296</v>
          </cell>
          <cell r="G354">
            <v>6</v>
          </cell>
          <cell r="H354" t="str">
            <v>SIM</v>
          </cell>
          <cell r="I354" t="str">
            <v>NÃO</v>
          </cell>
          <cell r="J354">
            <v>1776</v>
          </cell>
        </row>
        <row r="355">
          <cell r="D355" t="str">
            <v>RUA DOM PEDRO LEITÃO</v>
          </cell>
          <cell r="E355" t="str">
            <v>LEITO NATURAL</v>
          </cell>
          <cell r="F355">
            <v>330</v>
          </cell>
          <cell r="G355">
            <v>7</v>
          </cell>
          <cell r="H355" t="str">
            <v>SIM</v>
          </cell>
          <cell r="I355" t="str">
            <v>NÃO</v>
          </cell>
          <cell r="J355">
            <v>2310</v>
          </cell>
        </row>
        <row r="356">
          <cell r="D356" t="str">
            <v>RUA ALCIDES LIMA</v>
          </cell>
          <cell r="E356" t="str">
            <v>PARCIALMENTE PAVIMENTADA</v>
          </cell>
          <cell r="F356">
            <v>50</v>
          </cell>
          <cell r="G356">
            <v>6</v>
          </cell>
          <cell r="H356" t="str">
            <v>SIM</v>
          </cell>
          <cell r="I356" t="str">
            <v>NÃO</v>
          </cell>
          <cell r="J356">
            <v>300</v>
          </cell>
        </row>
        <row r="357">
          <cell r="D357" t="str">
            <v>RUA LEILA FÉLIX KARAM</v>
          </cell>
          <cell r="E357" t="str">
            <v>PARCIALMENTE PAVIMENTADA</v>
          </cell>
          <cell r="F357">
            <v>630</v>
          </cell>
          <cell r="G357">
            <v>7</v>
          </cell>
          <cell r="H357" t="str">
            <v>NÃO</v>
          </cell>
          <cell r="I357" t="str">
            <v>NÃO</v>
          </cell>
          <cell r="J357">
            <v>4410</v>
          </cell>
        </row>
        <row r="358">
          <cell r="D358" t="str">
            <v>RUA SILVA JARDIM</v>
          </cell>
          <cell r="E358" t="str">
            <v>LEITO NATURAL</v>
          </cell>
          <cell r="F358">
            <v>170</v>
          </cell>
          <cell r="G358">
            <v>8</v>
          </cell>
          <cell r="H358" t="str">
            <v>SIM</v>
          </cell>
          <cell r="I358" t="str">
            <v>NÃO</v>
          </cell>
          <cell r="J358">
            <v>1360</v>
          </cell>
        </row>
        <row r="359">
          <cell r="D359" t="str">
            <v>RUA AVIADOR SEVERIANO LINS, COMEÇANDO DO Nº 74)</v>
          </cell>
          <cell r="E359" t="str">
            <v>TOTALMENTE PAVIMENTADA</v>
          </cell>
          <cell r="F359">
            <v>290</v>
          </cell>
          <cell r="G359">
            <v>7</v>
          </cell>
          <cell r="H359" t="str">
            <v>NÃO</v>
          </cell>
          <cell r="I359" t="str">
            <v>NÃO</v>
          </cell>
          <cell r="J359">
            <v>2030</v>
          </cell>
        </row>
        <row r="360">
          <cell r="D360" t="str">
            <v>PRIMEIRA TRAVESSA SITIO DAS PALMEIRAS</v>
          </cell>
          <cell r="E360" t="str">
            <v>LEITO NATURAL</v>
          </cell>
          <cell r="F360">
            <v>50</v>
          </cell>
          <cell r="G360">
            <v>6</v>
          </cell>
          <cell r="H360" t="str">
            <v>NÃO</v>
          </cell>
          <cell r="I360" t="str">
            <v>NÃO</v>
          </cell>
          <cell r="J360">
            <v>300</v>
          </cell>
        </row>
        <row r="361">
          <cell r="D361" t="str">
            <v>RUA NORDESTE</v>
          </cell>
          <cell r="E361" t="str">
            <v>TOTALMENTE PAVIMENTADA</v>
          </cell>
          <cell r="F361">
            <v>197</v>
          </cell>
          <cell r="G361">
            <v>5</v>
          </cell>
          <cell r="H361" t="str">
            <v>NÃO</v>
          </cell>
          <cell r="I361" t="str">
            <v>NÃO</v>
          </cell>
          <cell r="J361">
            <v>985</v>
          </cell>
        </row>
        <row r="362">
          <cell r="D362" t="str">
            <v>RUA 23 DE ABRIL</v>
          </cell>
          <cell r="E362" t="str">
            <v>LEITO NATURAL</v>
          </cell>
          <cell r="F362">
            <v>122</v>
          </cell>
          <cell r="G362">
            <v>7</v>
          </cell>
          <cell r="H362" t="str">
            <v>SIM</v>
          </cell>
          <cell r="I362" t="str">
            <v>NÃO</v>
          </cell>
          <cell r="J362">
            <v>854</v>
          </cell>
        </row>
        <row r="363">
          <cell r="D363" t="str">
            <v>RUA 5 DE SETEMBRO</v>
          </cell>
          <cell r="E363" t="str">
            <v>LEITO NATURAL</v>
          </cell>
          <cell r="F363">
            <v>117</v>
          </cell>
          <cell r="G363">
            <v>5</v>
          </cell>
          <cell r="H363" t="str">
            <v>SIM</v>
          </cell>
          <cell r="I363" t="str">
            <v>NÃO</v>
          </cell>
          <cell r="J363">
            <v>585</v>
          </cell>
        </row>
        <row r="364">
          <cell r="D364" t="str">
            <v>RUA 11 DE NOVEMBRO</v>
          </cell>
          <cell r="E364" t="str">
            <v>LEITO NATURAL</v>
          </cell>
          <cell r="F364">
            <v>122</v>
          </cell>
          <cell r="G364">
            <v>7</v>
          </cell>
          <cell r="H364" t="str">
            <v>SIM</v>
          </cell>
          <cell r="I364" t="str">
            <v>NÃO</v>
          </cell>
          <cell r="J364">
            <v>854</v>
          </cell>
        </row>
        <row r="365">
          <cell r="D365" t="str">
            <v>RUA SANFONEIRO LUIZ GONZAGA</v>
          </cell>
          <cell r="E365" t="str">
            <v>PARCIALMENTE PAVIMENTADA</v>
          </cell>
          <cell r="F365">
            <v>200</v>
          </cell>
          <cell r="G365">
            <v>5</v>
          </cell>
          <cell r="H365" t="str">
            <v>SIM</v>
          </cell>
          <cell r="I365" t="str">
            <v>NÃO</v>
          </cell>
          <cell r="J365">
            <v>1000</v>
          </cell>
        </row>
        <row r="366">
          <cell r="D366" t="str">
            <v>RUA RIO IPOJUCA</v>
          </cell>
          <cell r="E366" t="str">
            <v>LEITO NATURAL</v>
          </cell>
          <cell r="F366">
            <v>376</v>
          </cell>
          <cell r="G366">
            <v>7</v>
          </cell>
          <cell r="H366" t="str">
            <v>NÃO</v>
          </cell>
          <cell r="I366" t="str">
            <v>NÃO</v>
          </cell>
          <cell r="J366">
            <v>2632</v>
          </cell>
        </row>
        <row r="367">
          <cell r="D367" t="str">
            <v>RUA HENRIQUE MILET</v>
          </cell>
          <cell r="E367" t="str">
            <v>LEITO NATURAL</v>
          </cell>
          <cell r="F367">
            <v>163</v>
          </cell>
          <cell r="G367">
            <v>7</v>
          </cell>
          <cell r="H367" t="str">
            <v>NÃO</v>
          </cell>
          <cell r="I367" t="str">
            <v>NÃO</v>
          </cell>
          <cell r="J367">
            <v>1141</v>
          </cell>
        </row>
        <row r="368">
          <cell r="D368" t="str">
            <v>RUA FILADÉLFIA</v>
          </cell>
          <cell r="E368" t="str">
            <v>LEITO NATURAL</v>
          </cell>
          <cell r="F368">
            <v>158</v>
          </cell>
          <cell r="G368">
            <v>7</v>
          </cell>
          <cell r="H368" t="str">
            <v>NÃO</v>
          </cell>
          <cell r="I368" t="str">
            <v>NÃO</v>
          </cell>
          <cell r="J368">
            <v>1106</v>
          </cell>
        </row>
        <row r="369">
          <cell r="D369" t="str">
            <v>RUA COSME BEZERRA</v>
          </cell>
          <cell r="E369" t="str">
            <v>LEITO NATURAL</v>
          </cell>
          <cell r="F369">
            <v>278</v>
          </cell>
          <cell r="G369">
            <v>5.5</v>
          </cell>
          <cell r="H369" t="str">
            <v>NÃO</v>
          </cell>
          <cell r="I369" t="str">
            <v>NÃO</v>
          </cell>
          <cell r="J369">
            <v>1529</v>
          </cell>
        </row>
        <row r="370">
          <cell r="D370" t="str">
            <v>RUA AGRIPINO LACERDA</v>
          </cell>
          <cell r="E370" t="str">
            <v>LEITO NATURAL</v>
          </cell>
          <cell r="F370">
            <v>144</v>
          </cell>
          <cell r="G370">
            <v>7</v>
          </cell>
          <cell r="H370" t="str">
            <v>NÃO</v>
          </cell>
          <cell r="I370" t="str">
            <v>NÃO</v>
          </cell>
          <cell r="J370">
            <v>1008</v>
          </cell>
        </row>
        <row r="371">
          <cell r="D371" t="str">
            <v>RUA MAURILÂNDIA</v>
          </cell>
          <cell r="E371" t="str">
            <v>LEITO NATURAL</v>
          </cell>
          <cell r="F371">
            <v>260</v>
          </cell>
          <cell r="G371">
            <v>6</v>
          </cell>
          <cell r="H371" t="str">
            <v>NÃO</v>
          </cell>
          <cell r="I371" t="str">
            <v>NÃO</v>
          </cell>
          <cell r="J371">
            <v>1560</v>
          </cell>
        </row>
        <row r="372">
          <cell r="D372" t="str">
            <v>RUA PAGÉ</v>
          </cell>
          <cell r="E372" t="str">
            <v>LEITO NATURAL</v>
          </cell>
          <cell r="F372">
            <v>92</v>
          </cell>
          <cell r="G372">
            <v>7</v>
          </cell>
          <cell r="H372" t="str">
            <v>NÃO</v>
          </cell>
          <cell r="I372" t="str">
            <v>NÃO</v>
          </cell>
          <cell r="J372">
            <v>644</v>
          </cell>
        </row>
        <row r="373">
          <cell r="D373" t="str">
            <v>RUA DA BATALHA</v>
          </cell>
          <cell r="E373" t="str">
            <v>LEITO NATURAL</v>
          </cell>
          <cell r="F373">
            <v>302</v>
          </cell>
          <cell r="G373">
            <v>6</v>
          </cell>
          <cell r="H373" t="str">
            <v>NÃO</v>
          </cell>
          <cell r="I373" t="str">
            <v>NÃO</v>
          </cell>
          <cell r="J373">
            <v>1812</v>
          </cell>
        </row>
        <row r="374">
          <cell r="D374" t="str">
            <v>RUA COLARES</v>
          </cell>
          <cell r="E374" t="str">
            <v>LEITO NATURAL</v>
          </cell>
          <cell r="F374">
            <v>413</v>
          </cell>
          <cell r="G374">
            <v>7</v>
          </cell>
          <cell r="H374" t="str">
            <v>NÃO</v>
          </cell>
          <cell r="I374" t="str">
            <v>NÃO</v>
          </cell>
          <cell r="J374">
            <v>2891</v>
          </cell>
        </row>
        <row r="375">
          <cell r="D375" t="str">
            <v>RUA SOLDADO ROMILDO DAVID</v>
          </cell>
          <cell r="E375" t="str">
            <v>LEITO NATURAL</v>
          </cell>
          <cell r="F375">
            <v>170</v>
          </cell>
          <cell r="G375">
            <v>6</v>
          </cell>
          <cell r="H375" t="str">
            <v>NÃO</v>
          </cell>
          <cell r="I375" t="str">
            <v>NÃO</v>
          </cell>
          <cell r="J375">
            <v>1020</v>
          </cell>
        </row>
        <row r="376">
          <cell r="D376" t="str">
            <v>RUA ELADIO RAMOS</v>
          </cell>
          <cell r="E376" t="str">
            <v>TOTALMENTE PAVIMENTADA</v>
          </cell>
          <cell r="F376">
            <v>717</v>
          </cell>
          <cell r="G376">
            <v>8</v>
          </cell>
          <cell r="H376" t="str">
            <v>NÃO</v>
          </cell>
          <cell r="I376" t="str">
            <v>NÃO</v>
          </cell>
          <cell r="J376">
            <v>5736</v>
          </cell>
        </row>
        <row r="377">
          <cell r="D377" t="str">
            <v>RUA SERTÂNIA</v>
          </cell>
          <cell r="E377" t="str">
            <v>LEITO NATURAL</v>
          </cell>
          <cell r="F377">
            <v>250</v>
          </cell>
          <cell r="G377">
            <v>8</v>
          </cell>
          <cell r="H377" t="str">
            <v>NÃO</v>
          </cell>
          <cell r="I377" t="str">
            <v>NÃO</v>
          </cell>
          <cell r="J377">
            <v>2000</v>
          </cell>
        </row>
        <row r="378">
          <cell r="D378" t="str">
            <v>RUA NAJA</v>
          </cell>
          <cell r="E378" t="str">
            <v>LEITO NATURAL</v>
          </cell>
          <cell r="F378">
            <v>255</v>
          </cell>
          <cell r="G378">
            <v>7</v>
          </cell>
          <cell r="H378" t="str">
            <v>NÃO</v>
          </cell>
          <cell r="I378" t="str">
            <v>NÃO</v>
          </cell>
          <cell r="J378">
            <v>1785</v>
          </cell>
        </row>
        <row r="379">
          <cell r="D379" t="str">
            <v>RUA MARACANAZINHO</v>
          </cell>
          <cell r="E379" t="str">
            <v>LEITO NATURAL</v>
          </cell>
          <cell r="F379">
            <v>150</v>
          </cell>
          <cell r="G379">
            <v>5</v>
          </cell>
          <cell r="H379" t="str">
            <v>NÃO</v>
          </cell>
          <cell r="I379" t="str">
            <v>NÃO</v>
          </cell>
          <cell r="J379">
            <v>750</v>
          </cell>
        </row>
        <row r="380">
          <cell r="D380" t="str">
            <v>RUA SANTA LUCIA</v>
          </cell>
          <cell r="E380" t="str">
            <v>LEITO NATURAL</v>
          </cell>
          <cell r="F380">
            <v>50</v>
          </cell>
          <cell r="G380">
            <v>5</v>
          </cell>
          <cell r="H380" t="str">
            <v>NÃO</v>
          </cell>
          <cell r="I380" t="str">
            <v>NÃO</v>
          </cell>
          <cell r="J380">
            <v>250</v>
          </cell>
        </row>
        <row r="381">
          <cell r="D381" t="str">
            <v>RUA SÃO COSME E DAMIÃO</v>
          </cell>
          <cell r="E381" t="str">
            <v>LEITO NATURAL</v>
          </cell>
          <cell r="F381">
            <v>70</v>
          </cell>
          <cell r="G381">
            <v>5</v>
          </cell>
          <cell r="H381" t="str">
            <v>NÃO</v>
          </cell>
          <cell r="I381" t="str">
            <v>NÃO</v>
          </cell>
          <cell r="J381">
            <v>350</v>
          </cell>
        </row>
        <row r="382">
          <cell r="D382" t="str">
            <v>RUA SANTA CICERA</v>
          </cell>
          <cell r="E382" t="str">
            <v>LEITO NATURAL</v>
          </cell>
          <cell r="F382">
            <v>120</v>
          </cell>
          <cell r="G382">
            <v>5</v>
          </cell>
          <cell r="H382" t="str">
            <v>NÃO</v>
          </cell>
          <cell r="I382" t="str">
            <v>NÃO</v>
          </cell>
          <cell r="J382">
            <v>600</v>
          </cell>
        </row>
        <row r="383">
          <cell r="D383" t="str">
            <v xml:space="preserve"> AV. CENTENÁRIO ALBERTO SANTOS DUMONT</v>
          </cell>
          <cell r="E383" t="str">
            <v>TOTALMENTE PAVIMENTADA</v>
          </cell>
          <cell r="F383">
            <v>580</v>
          </cell>
          <cell r="G383">
            <v>20</v>
          </cell>
          <cell r="H383" t="str">
            <v>NÃO</v>
          </cell>
          <cell r="I383" t="str">
            <v>NÃO</v>
          </cell>
          <cell r="J383">
            <v>11600</v>
          </cell>
        </row>
        <row r="384">
          <cell r="D384" t="str">
            <v xml:space="preserve"> RUA JORNALISTA ALFREDO PORTO SILVEIRA</v>
          </cell>
          <cell r="E384" t="str">
            <v>TOTALMENTE PAVIMENTADA</v>
          </cell>
          <cell r="F384">
            <v>300</v>
          </cell>
          <cell r="G384">
            <v>12</v>
          </cell>
          <cell r="H384" t="str">
            <v>NÃO</v>
          </cell>
          <cell r="I384" t="str">
            <v>NÃO</v>
          </cell>
          <cell r="J384">
            <v>3600</v>
          </cell>
        </row>
        <row r="385">
          <cell r="D385" t="str">
            <v>RUA SANTA CRUZ DO DESERTO</v>
          </cell>
          <cell r="E385" t="str">
            <v>LEITO NATURAL</v>
          </cell>
          <cell r="F385">
            <v>147</v>
          </cell>
          <cell r="G385">
            <v>6</v>
          </cell>
          <cell r="H385" t="str">
            <v>NÃO</v>
          </cell>
          <cell r="I385" t="str">
            <v>NÃO</v>
          </cell>
          <cell r="J385">
            <v>882</v>
          </cell>
        </row>
        <row r="386">
          <cell r="D386" t="str">
            <v>RUA ALIANÇA</v>
          </cell>
          <cell r="E386" t="str">
            <v>PARCIALMENTE PAVIMENTADA</v>
          </cell>
          <cell r="F386">
            <v>126</v>
          </cell>
          <cell r="G386">
            <v>5</v>
          </cell>
          <cell r="H386" t="str">
            <v>NÃO</v>
          </cell>
          <cell r="I386" t="str">
            <v>NÃO</v>
          </cell>
          <cell r="J386">
            <v>630</v>
          </cell>
        </row>
        <row r="387">
          <cell r="D387" t="str">
            <v>RUA INES MATUTINA</v>
          </cell>
          <cell r="E387" t="str">
            <v>LEITO NATURAL</v>
          </cell>
          <cell r="F387">
            <v>280</v>
          </cell>
          <cell r="G387">
            <v>7</v>
          </cell>
          <cell r="H387" t="str">
            <v>NÃO</v>
          </cell>
          <cell r="I387" t="str">
            <v>NÃO</v>
          </cell>
          <cell r="J387">
            <v>1960</v>
          </cell>
        </row>
        <row r="388">
          <cell r="D388" t="str">
            <v>RUA MARIA DELBA DA SILVA</v>
          </cell>
          <cell r="E388" t="str">
            <v>LEITO NATURAL</v>
          </cell>
          <cell r="F388">
            <v>170</v>
          </cell>
          <cell r="G388">
            <v>4.5</v>
          </cell>
          <cell r="H388" t="str">
            <v>NÃO</v>
          </cell>
          <cell r="I388" t="str">
            <v>NÃO</v>
          </cell>
          <cell r="J388">
            <v>765</v>
          </cell>
        </row>
        <row r="389">
          <cell r="D389" t="str">
            <v>RUA 22 DE AGOSTO</v>
          </cell>
          <cell r="E389" t="str">
            <v>PARCIALMENTE PAVIMENTADA</v>
          </cell>
          <cell r="F389">
            <v>280</v>
          </cell>
          <cell r="G389">
            <v>7</v>
          </cell>
          <cell r="H389" t="str">
            <v>NÃO</v>
          </cell>
          <cell r="I389" t="str">
            <v>NÃO</v>
          </cell>
          <cell r="J389">
            <v>1960</v>
          </cell>
        </row>
        <row r="390">
          <cell r="D390" t="str">
            <v>RUA DA EMILIA, VILA DAS CRIANÇAS</v>
          </cell>
          <cell r="E390" t="str">
            <v>PARCIALMENTE PAVIMENTADA</v>
          </cell>
          <cell r="F390">
            <v>250</v>
          </cell>
          <cell r="G390">
            <v>6</v>
          </cell>
          <cell r="H390" t="str">
            <v>NÃO</v>
          </cell>
          <cell r="I390" t="str">
            <v>NÃO</v>
          </cell>
          <cell r="J390">
            <v>1500</v>
          </cell>
        </row>
        <row r="391">
          <cell r="D391" t="str">
            <v>RUA RIO PARANÁ</v>
          </cell>
          <cell r="E391" t="str">
            <v>LEITO NATURAL</v>
          </cell>
          <cell r="F391">
            <v>115</v>
          </cell>
          <cell r="G391">
            <v>7</v>
          </cell>
          <cell r="H391" t="str">
            <v>NÃO</v>
          </cell>
          <cell r="I391" t="str">
            <v>NÃO</v>
          </cell>
          <cell r="J391">
            <v>805</v>
          </cell>
        </row>
        <row r="392">
          <cell r="D392" t="str">
            <v>RUA RIO URUPÊS</v>
          </cell>
          <cell r="E392" t="str">
            <v>LEITO NATURAL</v>
          </cell>
          <cell r="F392">
            <v>72</v>
          </cell>
          <cell r="G392">
            <v>5.5</v>
          </cell>
          <cell r="H392" t="str">
            <v>NÃO</v>
          </cell>
          <cell r="I392" t="str">
            <v>NÃO</v>
          </cell>
          <cell r="J392">
            <v>396</v>
          </cell>
        </row>
        <row r="393">
          <cell r="D393" t="str">
            <v>RUA RIO URUGUAI</v>
          </cell>
          <cell r="E393" t="str">
            <v>LEITO NATURAL</v>
          </cell>
          <cell r="F393">
            <v>162</v>
          </cell>
          <cell r="G393">
            <v>4</v>
          </cell>
          <cell r="H393" t="str">
            <v>NÃO</v>
          </cell>
          <cell r="I393" t="str">
            <v>SIM</v>
          </cell>
          <cell r="J393">
            <v>648</v>
          </cell>
        </row>
        <row r="394">
          <cell r="D394" t="str">
            <v>RUA RIO PIAUÍ</v>
          </cell>
          <cell r="E394" t="str">
            <v>LEITO NATURAL</v>
          </cell>
          <cell r="F394">
            <v>45</v>
          </cell>
          <cell r="G394">
            <v>4</v>
          </cell>
          <cell r="H394" t="str">
            <v>NÃO</v>
          </cell>
          <cell r="I394" t="str">
            <v>NÃO</v>
          </cell>
          <cell r="J394">
            <v>180</v>
          </cell>
        </row>
        <row r="395">
          <cell r="D395" t="str">
            <v>RUA RIO GURUPI</v>
          </cell>
          <cell r="E395" t="str">
            <v>LEITO NATURAL</v>
          </cell>
          <cell r="F395">
            <v>120</v>
          </cell>
          <cell r="G395">
            <v>4</v>
          </cell>
          <cell r="H395" t="str">
            <v>NÃO</v>
          </cell>
          <cell r="I395" t="str">
            <v>SIM</v>
          </cell>
          <cell r="J395">
            <v>480</v>
          </cell>
        </row>
        <row r="396">
          <cell r="D396" t="str">
            <v>RUA RIO JARI</v>
          </cell>
          <cell r="E396" t="str">
            <v>LEITO NATURAL</v>
          </cell>
          <cell r="F396">
            <v>41</v>
          </cell>
          <cell r="G396">
            <v>4</v>
          </cell>
          <cell r="H396" t="str">
            <v>NÃO</v>
          </cell>
          <cell r="I396" t="str">
            <v>SIM</v>
          </cell>
          <cell r="J396">
            <v>164</v>
          </cell>
        </row>
        <row r="397">
          <cell r="D397" t="str">
            <v>RUA RIO MOXOTO</v>
          </cell>
          <cell r="E397" t="str">
            <v>LEITO NATURAL</v>
          </cell>
          <cell r="F397">
            <v>1031</v>
          </cell>
          <cell r="G397">
            <v>12</v>
          </cell>
          <cell r="H397" t="str">
            <v>NÃO</v>
          </cell>
          <cell r="I397" t="str">
            <v>NÃO</v>
          </cell>
          <cell r="J397">
            <v>12372</v>
          </cell>
        </row>
        <row r="398">
          <cell r="D398" t="str">
            <v>RUA DESTERRO</v>
          </cell>
          <cell r="E398" t="str">
            <v>LEITO NATURAL</v>
          </cell>
          <cell r="F398">
            <v>345</v>
          </cell>
          <cell r="G398">
            <v>7</v>
          </cell>
          <cell r="H398" t="str">
            <v>NÃO</v>
          </cell>
          <cell r="I398" t="str">
            <v>NÃO</v>
          </cell>
          <cell r="J398">
            <v>2415</v>
          </cell>
        </row>
        <row r="399">
          <cell r="D399" t="str">
            <v>RUA RIO UNA</v>
          </cell>
          <cell r="E399" t="str">
            <v>LEITO NATURAL</v>
          </cell>
          <cell r="F399">
            <v>903</v>
          </cell>
          <cell r="G399">
            <v>10</v>
          </cell>
          <cell r="H399" t="str">
            <v>NÃO</v>
          </cell>
          <cell r="I399" t="str">
            <v>NÃO</v>
          </cell>
          <cell r="J399">
            <v>9030</v>
          </cell>
        </row>
        <row r="400">
          <cell r="D400" t="str">
            <v>RUA JOSÉ BRASILEIRO</v>
          </cell>
          <cell r="E400" t="str">
            <v>LEITO NATURAL</v>
          </cell>
          <cell r="F400">
            <v>1054</v>
          </cell>
          <cell r="G400">
            <v>6</v>
          </cell>
          <cell r="H400" t="str">
            <v>NÃO</v>
          </cell>
          <cell r="I400" t="str">
            <v>NÃO</v>
          </cell>
          <cell r="J400">
            <v>6324</v>
          </cell>
        </row>
        <row r="401">
          <cell r="D401" t="str">
            <v>RUA DA AZEITONA</v>
          </cell>
          <cell r="E401" t="str">
            <v>LEITO NATURAL</v>
          </cell>
          <cell r="F401">
            <v>433</v>
          </cell>
          <cell r="G401">
            <v>5</v>
          </cell>
          <cell r="H401" t="str">
            <v>NÃO</v>
          </cell>
          <cell r="I401" t="str">
            <v>NÃO</v>
          </cell>
          <cell r="J401">
            <v>2165</v>
          </cell>
        </row>
        <row r="402">
          <cell r="D402" t="str">
            <v>RUA BAMBULUÁ</v>
          </cell>
          <cell r="E402" t="str">
            <v>LEITO NATURAL</v>
          </cell>
          <cell r="F402">
            <v>270</v>
          </cell>
          <cell r="G402">
            <v>3</v>
          </cell>
          <cell r="H402" t="str">
            <v>NÃO</v>
          </cell>
          <cell r="I402" t="str">
            <v>NÃO</v>
          </cell>
          <cell r="J402">
            <v>810</v>
          </cell>
        </row>
        <row r="403">
          <cell r="D403" t="str">
            <v>RUA MANGUEIRA</v>
          </cell>
          <cell r="E403" t="str">
            <v>LEITO NATURAL</v>
          </cell>
          <cell r="F403">
            <v>340</v>
          </cell>
          <cell r="G403">
            <v>3.5</v>
          </cell>
          <cell r="H403" t="str">
            <v>NÃO</v>
          </cell>
          <cell r="I403" t="str">
            <v>NÃO</v>
          </cell>
          <cell r="J403">
            <v>1190</v>
          </cell>
        </row>
        <row r="404">
          <cell r="D404" t="str">
            <v>RUA DA JAQUEIRA</v>
          </cell>
          <cell r="E404" t="str">
            <v>LEITO NATURAL</v>
          </cell>
          <cell r="F404">
            <v>150</v>
          </cell>
          <cell r="G404">
            <v>3</v>
          </cell>
          <cell r="H404" t="str">
            <v>NÃO</v>
          </cell>
          <cell r="I404" t="str">
            <v>NÃO</v>
          </cell>
          <cell r="J404">
            <v>450</v>
          </cell>
        </row>
        <row r="405">
          <cell r="D405" t="str">
            <v>RUA DENDEZAL</v>
          </cell>
          <cell r="E405" t="str">
            <v>LEITO NATURAL</v>
          </cell>
          <cell r="F405">
            <v>140</v>
          </cell>
          <cell r="G405">
            <v>3</v>
          </cell>
          <cell r="H405" t="str">
            <v>NÃO</v>
          </cell>
          <cell r="I405" t="str">
            <v>NÃO</v>
          </cell>
          <cell r="J405">
            <v>420</v>
          </cell>
        </row>
        <row r="406">
          <cell r="D406" t="str">
            <v>RUA JASPE</v>
          </cell>
          <cell r="E406" t="str">
            <v>LEITO NATURAL</v>
          </cell>
          <cell r="F406">
            <v>80</v>
          </cell>
          <cell r="G406">
            <v>3</v>
          </cell>
          <cell r="H406" t="str">
            <v>NÃO</v>
          </cell>
          <cell r="I406" t="str">
            <v>NÃO</v>
          </cell>
          <cell r="J406">
            <v>240</v>
          </cell>
        </row>
        <row r="407">
          <cell r="D407" t="str">
            <v>RUA DA PROSPERIDADE</v>
          </cell>
          <cell r="E407" t="str">
            <v>LEITO NATURAL</v>
          </cell>
          <cell r="F407">
            <v>380</v>
          </cell>
          <cell r="G407">
            <v>3</v>
          </cell>
          <cell r="H407" t="str">
            <v>NÃO</v>
          </cell>
          <cell r="I407" t="str">
            <v>NÃO</v>
          </cell>
          <cell r="J407">
            <v>1140</v>
          </cell>
        </row>
        <row r="408">
          <cell r="D408" t="str">
            <v>RUA DA RIQUEZA</v>
          </cell>
          <cell r="E408" t="str">
            <v>LEITO NATURAL</v>
          </cell>
          <cell r="F408">
            <v>100</v>
          </cell>
          <cell r="G408">
            <v>3</v>
          </cell>
          <cell r="H408" t="str">
            <v>NÃO</v>
          </cell>
          <cell r="I408" t="str">
            <v>NÃO</v>
          </cell>
          <cell r="J408">
            <v>300</v>
          </cell>
        </row>
        <row r="409">
          <cell r="D409" t="str">
            <v>RUA DA MANGABA</v>
          </cell>
          <cell r="E409" t="str">
            <v>LEITO NATURAL</v>
          </cell>
          <cell r="F409">
            <v>60</v>
          </cell>
          <cell r="G409">
            <v>3</v>
          </cell>
          <cell r="H409" t="str">
            <v>NÃO</v>
          </cell>
          <cell r="I409" t="str">
            <v>NÃO</v>
          </cell>
          <cell r="J409">
            <v>180</v>
          </cell>
        </row>
        <row r="410">
          <cell r="D410" t="str">
            <v>RUA SÃO SEBASTIÃO</v>
          </cell>
          <cell r="E410" t="str">
            <v>TOTALMENTE PAVIMENTADA</v>
          </cell>
          <cell r="F410">
            <v>214</v>
          </cell>
          <cell r="G410">
            <v>4</v>
          </cell>
          <cell r="H410" t="str">
            <v>NÃO</v>
          </cell>
          <cell r="I410" t="str">
            <v>NÃO</v>
          </cell>
          <cell r="J410">
            <v>856</v>
          </cell>
        </row>
        <row r="411">
          <cell r="D411" t="str">
            <v>RUA RIO PARAGUAÇU</v>
          </cell>
          <cell r="E411" t="str">
            <v>LEITO NATURAL</v>
          </cell>
          <cell r="F411">
            <v>112</v>
          </cell>
          <cell r="G411">
            <v>7</v>
          </cell>
          <cell r="H411" t="str">
            <v>NÃO</v>
          </cell>
          <cell r="I411" t="str">
            <v>NÃO</v>
          </cell>
          <cell r="J411">
            <v>784</v>
          </cell>
        </row>
        <row r="412">
          <cell r="D412" t="str">
            <v>RUA VALENÇA</v>
          </cell>
          <cell r="E412" t="str">
            <v>PARCIALMENTE PAVIMENTADA</v>
          </cell>
          <cell r="F412">
            <v>248</v>
          </cell>
          <cell r="G412">
            <v>9</v>
          </cell>
          <cell r="H412" t="str">
            <v>NÃO</v>
          </cell>
          <cell r="I412" t="str">
            <v>SIM</v>
          </cell>
          <cell r="J412">
            <v>2232</v>
          </cell>
        </row>
        <row r="413">
          <cell r="D413" t="str">
            <v>RUA PELOTAS</v>
          </cell>
          <cell r="E413" t="str">
            <v>LEITO NATURAL</v>
          </cell>
          <cell r="F413">
            <v>115</v>
          </cell>
          <cell r="G413">
            <v>6</v>
          </cell>
          <cell r="H413" t="str">
            <v>NÃO</v>
          </cell>
          <cell r="I413" t="str">
            <v>NÃO</v>
          </cell>
          <cell r="J413">
            <v>690</v>
          </cell>
        </row>
        <row r="414">
          <cell r="D414" t="str">
            <v>RUA BOM JARDIM</v>
          </cell>
          <cell r="E414" t="str">
            <v>LEITO NATURAL</v>
          </cell>
          <cell r="F414">
            <v>85</v>
          </cell>
          <cell r="G414">
            <v>5</v>
          </cell>
          <cell r="H414" t="str">
            <v>NÃO</v>
          </cell>
          <cell r="I414" t="str">
            <v>NÃO</v>
          </cell>
          <cell r="J414">
            <v>425</v>
          </cell>
        </row>
        <row r="415">
          <cell r="D415" t="str">
            <v>RUA NOVA ESPERANÇA</v>
          </cell>
          <cell r="E415" t="str">
            <v>LEITO NATURAL</v>
          </cell>
          <cell r="F415">
            <v>90</v>
          </cell>
          <cell r="G415">
            <v>5</v>
          </cell>
          <cell r="H415" t="str">
            <v>NÃO</v>
          </cell>
          <cell r="I415" t="str">
            <v>NÃO</v>
          </cell>
          <cell r="J415">
            <v>450</v>
          </cell>
        </row>
        <row r="416">
          <cell r="D416" t="str">
            <v>RUA JOAQUIM CARNEIRO DA SILVA</v>
          </cell>
          <cell r="E416" t="str">
            <v>TOTALMENTE PAVIMENTADA</v>
          </cell>
          <cell r="F416">
            <v>383</v>
          </cell>
          <cell r="G416">
            <v>7</v>
          </cell>
          <cell r="H416" t="str">
            <v>NÃO</v>
          </cell>
          <cell r="I416" t="str">
            <v>NÃO</v>
          </cell>
          <cell r="J416">
            <v>2681</v>
          </cell>
        </row>
        <row r="417">
          <cell r="D417" t="str">
            <v>RUA GOVERNADOR MOURA CAVALCANTI</v>
          </cell>
          <cell r="E417" t="str">
            <v>LEITO NATURAL</v>
          </cell>
          <cell r="F417">
            <v>610</v>
          </cell>
          <cell r="G417">
            <v>10</v>
          </cell>
          <cell r="H417" t="str">
            <v>NÃO</v>
          </cell>
          <cell r="I417" t="str">
            <v>NÃO</v>
          </cell>
          <cell r="J417">
            <v>6100</v>
          </cell>
        </row>
        <row r="418">
          <cell r="D418" t="str">
            <v>AV DR SEIXAS</v>
          </cell>
          <cell r="E418" t="str">
            <v>LEITO NATURAL</v>
          </cell>
          <cell r="F418">
            <v>150</v>
          </cell>
          <cell r="G418">
            <v>8</v>
          </cell>
          <cell r="H418" t="str">
            <v>NÃO</v>
          </cell>
          <cell r="I418" t="str">
            <v>NÃO</v>
          </cell>
          <cell r="J418">
            <v>1200</v>
          </cell>
        </row>
        <row r="419">
          <cell r="D419" t="str">
            <v>RUA TAPACURÁ</v>
          </cell>
          <cell r="E419" t="str">
            <v>PARCIALMENTE PAVIMENTADA</v>
          </cell>
          <cell r="F419">
            <v>200</v>
          </cell>
          <cell r="G419">
            <v>7</v>
          </cell>
          <cell r="H419" t="str">
            <v>NÃO</v>
          </cell>
          <cell r="I419" t="str">
            <v>NÃO</v>
          </cell>
          <cell r="J419">
            <v>1400</v>
          </cell>
        </row>
        <row r="420">
          <cell r="D420" t="str">
            <v>RUA LUIZ GUIMARÃES</v>
          </cell>
          <cell r="E420" t="str">
            <v>PARCIALMENTE PAVIMENTADA</v>
          </cell>
          <cell r="F420">
            <v>170</v>
          </cell>
          <cell r="G420">
            <v>7</v>
          </cell>
          <cell r="H420" t="str">
            <v>NÃO</v>
          </cell>
          <cell r="I420" t="str">
            <v>NÃO</v>
          </cell>
          <cell r="J420">
            <v>1190</v>
          </cell>
        </row>
        <row r="421">
          <cell r="D421" t="str">
            <v>RUA RIO JORDÃO</v>
          </cell>
          <cell r="E421" t="str">
            <v>LEITO NATURAL</v>
          </cell>
          <cell r="F421">
            <v>170</v>
          </cell>
          <cell r="G421">
            <v>12</v>
          </cell>
          <cell r="H421" t="str">
            <v>NÃO</v>
          </cell>
          <cell r="I421" t="str">
            <v>NÃO</v>
          </cell>
          <cell r="J421">
            <v>2040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1">
          <cell r="A1" t="str">
            <v>RELATÓRIO DE CONSOLIDAÇÃO DOS CUSTOS DE MÃO DE OBRA</v>
          </cell>
        </row>
        <row r="2">
          <cell r="A2" t="str">
            <v>Tabela 01 - Consolidação dos custos de mão de obra da engenharia consultiva - mês de referência: outubro de 2020</v>
          </cell>
        </row>
        <row r="4">
          <cell r="A4" t="str">
            <v>CódigoEngenhariaConsultiva</v>
          </cell>
          <cell r="B4" t="str">
            <v>Categoria</v>
          </cell>
          <cell r="C4" t="str">
            <v>Unid</v>
          </cell>
          <cell r="D4" t="str">
            <v xml:space="preserve">Salário </v>
          </cell>
          <cell r="E4" t="str">
            <v>EncargosSociais %</v>
          </cell>
          <cell r="F4" t="str">
            <v>EncargosSociais (R$)</v>
          </cell>
          <cell r="G4" t="str">
            <v>Encargos Complementares</v>
          </cell>
          <cell r="Q4" t="str">
            <v>Encargos Adicionais</v>
          </cell>
          <cell r="W4" t="str">
            <v>Encargos Totais</v>
          </cell>
          <cell r="Y4" t="str">
            <v>Valor Total</v>
          </cell>
        </row>
        <row r="5">
          <cell r="G5" t="str">
            <v>Alimentação</v>
          </cell>
          <cell r="I5" t="str">
            <v>EPI</v>
          </cell>
          <cell r="K5" t="str">
            <v>Ferramenta</v>
          </cell>
          <cell r="M5" t="str">
            <v>Transporte</v>
          </cell>
          <cell r="O5" t="str">
            <v>Exam. Ocupacional</v>
          </cell>
          <cell r="Q5" t="str">
            <v>CestaBásica</v>
          </cell>
          <cell r="S5" t="str">
            <v>AssistênciaMédica</v>
          </cell>
          <cell r="U5" t="str">
            <v>Seguro de Vida</v>
          </cell>
        </row>
        <row r="6">
          <cell r="A6" t="str">
            <v xml:space="preserve">P8001 </v>
          </cell>
          <cell r="B6" t="str">
            <v xml:space="preserve">Advogado júnior </v>
          </cell>
          <cell r="C6" t="str">
            <v xml:space="preserve">mês </v>
          </cell>
          <cell r="D6" t="str">
            <v xml:space="preserve">4.533,18 </v>
          </cell>
          <cell r="E6" t="str">
            <v xml:space="preserve">80,27% </v>
          </cell>
          <cell r="F6" t="str">
            <v xml:space="preserve">3.638,79 </v>
          </cell>
          <cell r="G6" t="str">
            <v xml:space="preserve">11,86% </v>
          </cell>
          <cell r="H6" t="str">
            <v xml:space="preserve">537,62 </v>
          </cell>
          <cell r="I6" t="str">
            <v xml:space="preserve">0,43% </v>
          </cell>
          <cell r="J6" t="str">
            <v xml:space="preserve">19,51 </v>
          </cell>
          <cell r="K6" t="str">
            <v xml:space="preserve">0,00% </v>
          </cell>
          <cell r="L6" t="str">
            <v xml:space="preserve">0,00 </v>
          </cell>
          <cell r="M6" t="str">
            <v xml:space="preserve">0,00% </v>
          </cell>
          <cell r="N6" t="str">
            <v xml:space="preserve">0,00 </v>
          </cell>
          <cell r="O6" t="str">
            <v xml:space="preserve">0,08% </v>
          </cell>
          <cell r="P6" t="str">
            <v xml:space="preserve">3,43 </v>
          </cell>
          <cell r="Q6" t="str">
            <v xml:space="preserve">0,00% </v>
          </cell>
          <cell r="R6" t="str">
            <v xml:space="preserve">0,00 </v>
          </cell>
          <cell r="S6" t="str">
            <v xml:space="preserve">5,03% </v>
          </cell>
          <cell r="T6" t="str">
            <v xml:space="preserve">227,91 </v>
          </cell>
          <cell r="U6" t="str">
            <v xml:space="preserve">0,13% </v>
          </cell>
          <cell r="V6" t="str">
            <v xml:space="preserve">5,80 </v>
          </cell>
          <cell r="W6" t="str">
            <v xml:space="preserve">97,79% </v>
          </cell>
          <cell r="X6" t="str">
            <v xml:space="preserve">4.433,06 </v>
          </cell>
          <cell r="Y6" t="str">
            <v>8.966,25</v>
          </cell>
        </row>
        <row r="7">
          <cell r="A7" t="str">
            <v xml:space="preserve">P8002 </v>
          </cell>
          <cell r="B7" t="str">
            <v xml:space="preserve">Advogado pleno </v>
          </cell>
          <cell r="C7" t="str">
            <v xml:space="preserve">mês </v>
          </cell>
          <cell r="D7" t="str">
            <v xml:space="preserve">6.044,25 </v>
          </cell>
          <cell r="E7" t="str">
            <v xml:space="preserve">80,27% </v>
          </cell>
          <cell r="F7" t="str">
            <v xml:space="preserve">4.851,72 </v>
          </cell>
          <cell r="G7" t="str">
            <v xml:space="preserve">8,89% </v>
          </cell>
          <cell r="H7" t="str">
            <v xml:space="preserve">537,62 </v>
          </cell>
          <cell r="I7" t="str">
            <v xml:space="preserve">0,32% </v>
          </cell>
          <cell r="J7" t="str">
            <v xml:space="preserve">19,51 </v>
          </cell>
          <cell r="K7" t="str">
            <v xml:space="preserve">0,00% </v>
          </cell>
          <cell r="L7" t="str">
            <v xml:space="preserve">0,00 </v>
          </cell>
          <cell r="M7" t="str">
            <v xml:space="preserve">0,00% </v>
          </cell>
          <cell r="N7" t="str">
            <v xml:space="preserve">0,00 </v>
          </cell>
          <cell r="O7" t="str">
            <v xml:space="preserve">0,06% </v>
          </cell>
          <cell r="P7" t="str">
            <v xml:space="preserve">3,43 </v>
          </cell>
          <cell r="Q7" t="str">
            <v xml:space="preserve">0,00% </v>
          </cell>
          <cell r="R7" t="str">
            <v xml:space="preserve">0,00 </v>
          </cell>
          <cell r="S7" t="str">
            <v xml:space="preserve">3,77% </v>
          </cell>
          <cell r="T7" t="str">
            <v xml:space="preserve">227,91 </v>
          </cell>
          <cell r="U7" t="str">
            <v xml:space="preserve">0,10% </v>
          </cell>
          <cell r="V7" t="str">
            <v xml:space="preserve">5,80 </v>
          </cell>
          <cell r="W7" t="str">
            <v xml:space="preserve">93,41% </v>
          </cell>
          <cell r="X7" t="str">
            <v xml:space="preserve">5.645,99 </v>
          </cell>
          <cell r="Y7" t="str">
            <v>11.690,24</v>
          </cell>
        </row>
        <row r="8">
          <cell r="A8" t="str">
            <v xml:space="preserve">P8003 </v>
          </cell>
          <cell r="B8" t="str">
            <v xml:space="preserve">Advogado sênior </v>
          </cell>
          <cell r="C8" t="str">
            <v xml:space="preserve">mês </v>
          </cell>
          <cell r="D8" t="str">
            <v xml:space="preserve">10.066,83 </v>
          </cell>
          <cell r="E8" t="str">
            <v xml:space="preserve">80,27% </v>
          </cell>
          <cell r="F8" t="str">
            <v xml:space="preserve">8.080,64 </v>
          </cell>
          <cell r="G8" t="str">
            <v xml:space="preserve">5,34% </v>
          </cell>
          <cell r="H8" t="str">
            <v xml:space="preserve">537,62 </v>
          </cell>
          <cell r="I8" t="str">
            <v xml:space="preserve">0,19% </v>
          </cell>
          <cell r="J8" t="str">
            <v xml:space="preserve">19,51 </v>
          </cell>
          <cell r="K8" t="str">
            <v xml:space="preserve">0,00% </v>
          </cell>
          <cell r="L8" t="str">
            <v xml:space="preserve">0,00 </v>
          </cell>
          <cell r="M8" t="str">
            <v xml:space="preserve">0,00% </v>
          </cell>
          <cell r="N8" t="str">
            <v xml:space="preserve">0,00 </v>
          </cell>
          <cell r="O8" t="str">
            <v xml:space="preserve">0,03% </v>
          </cell>
          <cell r="P8" t="str">
            <v xml:space="preserve">3,43 </v>
          </cell>
          <cell r="Q8" t="str">
            <v xml:space="preserve">0,00% </v>
          </cell>
          <cell r="R8" t="str">
            <v xml:space="preserve">0,00 </v>
          </cell>
          <cell r="S8" t="str">
            <v xml:space="preserve">2,26% </v>
          </cell>
          <cell r="T8" t="str">
            <v xml:space="preserve">227,91 </v>
          </cell>
          <cell r="U8" t="str">
            <v xml:space="preserve">0,06% </v>
          </cell>
          <cell r="V8" t="str">
            <v xml:space="preserve">5,80 </v>
          </cell>
          <cell r="W8" t="str">
            <v xml:space="preserve">88,16% </v>
          </cell>
          <cell r="X8" t="str">
            <v xml:space="preserve">8.874,91 </v>
          </cell>
          <cell r="Y8" t="str">
            <v>18.941,74</v>
          </cell>
        </row>
        <row r="9">
          <cell r="A9" t="str">
            <v xml:space="preserve">P8007 </v>
          </cell>
          <cell r="B9" t="str">
            <v xml:space="preserve">Analista de desenvolvimento de sistemas júnior </v>
          </cell>
          <cell r="C9" t="str">
            <v xml:space="preserve">mês </v>
          </cell>
          <cell r="D9" t="str">
            <v xml:space="preserve">3.812,88 </v>
          </cell>
          <cell r="E9" t="str">
            <v xml:space="preserve">80,14% </v>
          </cell>
          <cell r="F9" t="str">
            <v xml:space="preserve">3.055,64 </v>
          </cell>
          <cell r="G9" t="str">
            <v xml:space="preserve">14,10% </v>
          </cell>
          <cell r="H9" t="str">
            <v xml:space="preserve">537,62 </v>
          </cell>
          <cell r="I9" t="str">
            <v xml:space="preserve">0,00% </v>
          </cell>
          <cell r="J9" t="str">
            <v xml:space="preserve">0,00 </v>
          </cell>
          <cell r="K9" t="str">
            <v xml:space="preserve">0,00% </v>
          </cell>
          <cell r="L9" t="str">
            <v xml:space="preserve">0,00 </v>
          </cell>
          <cell r="M9" t="str">
            <v xml:space="preserve">0,00% </v>
          </cell>
          <cell r="N9" t="str">
            <v xml:space="preserve">0,00 </v>
          </cell>
          <cell r="O9" t="str">
            <v xml:space="preserve">0,08% </v>
          </cell>
          <cell r="P9" t="str">
            <v xml:space="preserve">3,06 </v>
          </cell>
          <cell r="Q9" t="str">
            <v xml:space="preserve">0,00% </v>
          </cell>
          <cell r="R9" t="str">
            <v xml:space="preserve">0,00 </v>
          </cell>
          <cell r="S9" t="str">
            <v xml:space="preserve">5,98% </v>
          </cell>
          <cell r="T9" t="str">
            <v xml:space="preserve">227,91 </v>
          </cell>
          <cell r="U9" t="str">
            <v xml:space="preserve">0,15% </v>
          </cell>
          <cell r="V9" t="str">
            <v xml:space="preserve">5,80 </v>
          </cell>
          <cell r="W9" t="str">
            <v xml:space="preserve">100,45% </v>
          </cell>
          <cell r="X9" t="str">
            <v xml:space="preserve">3.830,03 </v>
          </cell>
          <cell r="Y9" t="str">
            <v>7.642,91</v>
          </cell>
        </row>
        <row r="10">
          <cell r="A10" t="str">
            <v xml:space="preserve">P8008 </v>
          </cell>
          <cell r="B10" t="str">
            <v xml:space="preserve">Analista de desenvolvimento de sistemas pleno </v>
          </cell>
          <cell r="C10" t="str">
            <v xml:space="preserve">mês </v>
          </cell>
          <cell r="D10" t="str">
            <v xml:space="preserve">5.083,84 </v>
          </cell>
          <cell r="E10" t="str">
            <v xml:space="preserve">80,14% </v>
          </cell>
          <cell r="F10" t="str">
            <v xml:space="preserve">4.074,19 </v>
          </cell>
          <cell r="G10" t="str">
            <v xml:space="preserve">10,58% </v>
          </cell>
          <cell r="H10" t="str">
            <v xml:space="preserve">537,62 </v>
          </cell>
          <cell r="I10" t="str">
            <v xml:space="preserve">0,00% </v>
          </cell>
          <cell r="J10" t="str">
            <v xml:space="preserve">0,00 </v>
          </cell>
          <cell r="K10" t="str">
            <v xml:space="preserve">0,00% </v>
          </cell>
          <cell r="L10" t="str">
            <v xml:space="preserve">0,00 </v>
          </cell>
          <cell r="M10" t="str">
            <v xml:space="preserve">0,00% </v>
          </cell>
          <cell r="N10" t="str">
            <v xml:space="preserve">0,00 </v>
          </cell>
          <cell r="O10" t="str">
            <v xml:space="preserve">0,06% </v>
          </cell>
          <cell r="P10" t="str">
            <v xml:space="preserve">3,06 </v>
          </cell>
          <cell r="Q10" t="str">
            <v xml:space="preserve">0,00% </v>
          </cell>
          <cell r="R10" t="str">
            <v xml:space="preserve">0,00 </v>
          </cell>
          <cell r="S10" t="str">
            <v xml:space="preserve">4,48% </v>
          </cell>
          <cell r="T10" t="str">
            <v xml:space="preserve">227,91 </v>
          </cell>
          <cell r="U10" t="str">
            <v xml:space="preserve">0,11% </v>
          </cell>
          <cell r="V10" t="str">
            <v xml:space="preserve">5,80 </v>
          </cell>
          <cell r="W10" t="str">
            <v xml:space="preserve">95,37% </v>
          </cell>
          <cell r="X10" t="str">
            <v xml:space="preserve">4.848,58 </v>
          </cell>
          <cell r="Y10" t="str">
            <v>9.932,42</v>
          </cell>
        </row>
        <row r="11">
          <cell r="A11" t="str">
            <v xml:space="preserve">P8009 </v>
          </cell>
          <cell r="B11" t="str">
            <v xml:space="preserve">Analista de desenvolvimento de sistemas sênior </v>
          </cell>
          <cell r="C11" t="str">
            <v xml:space="preserve">mês </v>
          </cell>
          <cell r="D11" t="str">
            <v xml:space="preserve">9.040,01 </v>
          </cell>
          <cell r="E11" t="str">
            <v xml:space="preserve">80,14% </v>
          </cell>
          <cell r="F11" t="str">
            <v xml:space="preserve">7.244,66 </v>
          </cell>
          <cell r="G11" t="str">
            <v xml:space="preserve">5,95% </v>
          </cell>
          <cell r="H11" t="str">
            <v xml:space="preserve">537,62 </v>
          </cell>
          <cell r="I11" t="str">
            <v xml:space="preserve">0,00% </v>
          </cell>
          <cell r="J11" t="str">
            <v xml:space="preserve">0,00 </v>
          </cell>
          <cell r="K11" t="str">
            <v xml:space="preserve">0,00% </v>
          </cell>
          <cell r="L11" t="str">
            <v xml:space="preserve">0,00 </v>
          </cell>
          <cell r="M11" t="str">
            <v xml:space="preserve">0,00% </v>
          </cell>
          <cell r="N11" t="str">
            <v xml:space="preserve">0,00 </v>
          </cell>
          <cell r="O11" t="str">
            <v xml:space="preserve">0,03% </v>
          </cell>
          <cell r="P11" t="str">
            <v xml:space="preserve">3,06 </v>
          </cell>
          <cell r="Q11" t="str">
            <v xml:space="preserve">0,00% </v>
          </cell>
          <cell r="R11" t="str">
            <v xml:space="preserve">0,00 </v>
          </cell>
          <cell r="S11" t="str">
            <v xml:space="preserve">2,52% </v>
          </cell>
          <cell r="T11" t="str">
            <v xml:space="preserve">227,91 </v>
          </cell>
          <cell r="U11" t="str">
            <v xml:space="preserve">0,06% </v>
          </cell>
          <cell r="V11" t="str">
            <v xml:space="preserve">5,80 </v>
          </cell>
          <cell r="W11" t="str">
            <v xml:space="preserve">88,71% </v>
          </cell>
          <cell r="X11" t="str">
            <v xml:space="preserve">8.019,06 </v>
          </cell>
          <cell r="Y11" t="str">
            <v>17.059,07</v>
          </cell>
        </row>
        <row r="12">
          <cell r="A12" t="str">
            <v xml:space="preserve">P8013 </v>
          </cell>
          <cell r="B12" t="str">
            <v xml:space="preserve">Arquiteto júnior </v>
          </cell>
          <cell r="C12" t="str">
            <v xml:space="preserve">mês </v>
          </cell>
          <cell r="D12" t="str">
            <v xml:space="preserve">8.882,50 </v>
          </cell>
          <cell r="E12" t="str">
            <v xml:space="preserve">79,92% </v>
          </cell>
          <cell r="F12" t="str">
            <v xml:space="preserve">7.098,89 </v>
          </cell>
          <cell r="G12" t="str">
            <v xml:space="preserve">6,05% </v>
          </cell>
          <cell r="H12" t="str">
            <v xml:space="preserve">537,62 </v>
          </cell>
          <cell r="I12" t="str">
            <v xml:space="preserve">0,22% </v>
          </cell>
          <cell r="J12" t="str">
            <v xml:space="preserve">19,51 </v>
          </cell>
          <cell r="K12" t="str">
            <v xml:space="preserve">0,00% </v>
          </cell>
          <cell r="L12" t="str">
            <v xml:space="preserve">0,00 </v>
          </cell>
          <cell r="M12" t="str">
            <v xml:space="preserve">0,00% </v>
          </cell>
          <cell r="N12" t="str">
            <v xml:space="preserve">0,00 </v>
          </cell>
          <cell r="O12" t="str">
            <v xml:space="preserve">0,03% </v>
          </cell>
          <cell r="P12" t="str">
            <v xml:space="preserve">2,77 </v>
          </cell>
          <cell r="Q12" t="str">
            <v xml:space="preserve">0,00% </v>
          </cell>
          <cell r="R12" t="str">
            <v xml:space="preserve">0,00 </v>
          </cell>
          <cell r="S12" t="str">
            <v xml:space="preserve">2,57% </v>
          </cell>
          <cell r="T12" t="str">
            <v xml:space="preserve">227,91 </v>
          </cell>
          <cell r="U12" t="str">
            <v xml:space="preserve">0,07% </v>
          </cell>
          <cell r="V12" t="str">
            <v xml:space="preserve">5,80 </v>
          </cell>
          <cell r="W12" t="str">
            <v xml:space="preserve">88,85% </v>
          </cell>
          <cell r="X12" t="str">
            <v xml:space="preserve">7.892,51 </v>
          </cell>
          <cell r="Y12" t="str">
            <v>16.775,01</v>
          </cell>
        </row>
        <row r="13">
          <cell r="A13" t="str">
            <v xml:space="preserve">P8014 </v>
          </cell>
          <cell r="B13" t="str">
            <v xml:space="preserve">Arquiteto pleno </v>
          </cell>
          <cell r="C13" t="str">
            <v xml:space="preserve">mês </v>
          </cell>
          <cell r="D13" t="str">
            <v xml:space="preserve">9.840,34 </v>
          </cell>
          <cell r="E13" t="str">
            <v xml:space="preserve">79,92% </v>
          </cell>
          <cell r="F13" t="str">
            <v xml:space="preserve">7.864,40 </v>
          </cell>
          <cell r="G13" t="str">
            <v xml:space="preserve">5,46% </v>
          </cell>
          <cell r="H13" t="str">
            <v xml:space="preserve">537,62 </v>
          </cell>
          <cell r="I13" t="str">
            <v xml:space="preserve">0,20% </v>
          </cell>
          <cell r="J13" t="str">
            <v xml:space="preserve">19,51 </v>
          </cell>
          <cell r="K13" t="str">
            <v xml:space="preserve">0,00% </v>
          </cell>
          <cell r="L13" t="str">
            <v xml:space="preserve">0,00 </v>
          </cell>
          <cell r="M13" t="str">
            <v xml:space="preserve">0,00% </v>
          </cell>
          <cell r="N13" t="str">
            <v xml:space="preserve">0,00 </v>
          </cell>
          <cell r="O13" t="str">
            <v xml:space="preserve">0,03% </v>
          </cell>
          <cell r="P13" t="str">
            <v xml:space="preserve">2,77 </v>
          </cell>
          <cell r="Q13" t="str">
            <v xml:space="preserve">0,00% </v>
          </cell>
          <cell r="R13" t="str">
            <v xml:space="preserve">0,00 </v>
          </cell>
          <cell r="S13" t="str">
            <v xml:space="preserve">2,32% </v>
          </cell>
          <cell r="T13" t="str">
            <v xml:space="preserve">227,91 </v>
          </cell>
          <cell r="U13" t="str">
            <v xml:space="preserve">0,06% </v>
          </cell>
          <cell r="V13" t="str">
            <v xml:space="preserve">5,80 </v>
          </cell>
          <cell r="W13" t="str">
            <v xml:space="preserve">87,98% </v>
          </cell>
          <cell r="X13" t="str">
            <v xml:space="preserve">8.658,01 </v>
          </cell>
          <cell r="Y13" t="str">
            <v>18.498,35</v>
          </cell>
        </row>
        <row r="14">
          <cell r="A14" t="str">
            <v xml:space="preserve">P8015 </v>
          </cell>
          <cell r="B14" t="str">
            <v xml:space="preserve">Arquiteto sênior </v>
          </cell>
          <cell r="C14" t="str">
            <v xml:space="preserve">mês </v>
          </cell>
          <cell r="D14" t="str">
            <v xml:space="preserve">12.583,83 </v>
          </cell>
          <cell r="E14" t="str">
            <v xml:space="preserve">79,92% </v>
          </cell>
          <cell r="F14" t="str">
            <v xml:space="preserve">10.057,00 </v>
          </cell>
          <cell r="G14" t="str">
            <v xml:space="preserve">4,27% </v>
          </cell>
          <cell r="H14" t="str">
            <v xml:space="preserve">537,62 </v>
          </cell>
          <cell r="I14" t="str">
            <v xml:space="preserve">0,16% </v>
          </cell>
          <cell r="J14" t="str">
            <v xml:space="preserve">19,51 </v>
          </cell>
          <cell r="K14" t="str">
            <v xml:space="preserve">0,00% </v>
          </cell>
          <cell r="L14" t="str">
            <v xml:space="preserve">0,00 </v>
          </cell>
          <cell r="M14" t="str">
            <v xml:space="preserve">0,00% </v>
          </cell>
          <cell r="N14" t="str">
            <v xml:space="preserve">0,00 </v>
          </cell>
          <cell r="O14" t="str">
            <v xml:space="preserve">0,02% </v>
          </cell>
          <cell r="P14" t="str">
            <v xml:space="preserve">2,77 </v>
          </cell>
          <cell r="Q14" t="str">
            <v xml:space="preserve">0,00% </v>
          </cell>
          <cell r="R14" t="str">
            <v xml:space="preserve">0,00 </v>
          </cell>
          <cell r="S14" t="str">
            <v xml:space="preserve">1,81% </v>
          </cell>
          <cell r="T14" t="str">
            <v xml:space="preserve">227,91 </v>
          </cell>
          <cell r="U14" t="str">
            <v xml:space="preserve">0,05% </v>
          </cell>
          <cell r="V14" t="str">
            <v xml:space="preserve">5,80 </v>
          </cell>
          <cell r="W14" t="str">
            <v xml:space="preserve">86,23% </v>
          </cell>
          <cell r="X14" t="str">
            <v xml:space="preserve">10.850,61 </v>
          </cell>
          <cell r="Y14" t="str">
            <v>23.434,44</v>
          </cell>
        </row>
        <row r="15">
          <cell r="A15" t="str">
            <v xml:space="preserve">P8019 </v>
          </cell>
          <cell r="B15" t="str">
            <v xml:space="preserve">Assistente social júnior </v>
          </cell>
          <cell r="C15" t="str">
            <v xml:space="preserve">mês </v>
          </cell>
          <cell r="D15" t="str">
            <v xml:space="preserve">2.798,95 </v>
          </cell>
          <cell r="E15" t="str">
            <v xml:space="preserve">80,65% </v>
          </cell>
          <cell r="F15" t="str">
            <v xml:space="preserve">2.257,35 </v>
          </cell>
          <cell r="G15" t="str">
            <v xml:space="preserve">19,21% </v>
          </cell>
          <cell r="H15" t="str">
            <v xml:space="preserve">537,62 </v>
          </cell>
          <cell r="I15" t="str">
            <v xml:space="preserve">0,70% </v>
          </cell>
          <cell r="J15" t="str">
            <v xml:space="preserve">19,51 </v>
          </cell>
          <cell r="K15" t="str">
            <v xml:space="preserve">0,00% </v>
          </cell>
          <cell r="L15" t="str">
            <v xml:space="preserve">0,00 </v>
          </cell>
          <cell r="M15" t="str">
            <v xml:space="preserve">1,83% </v>
          </cell>
          <cell r="N15" t="str">
            <v xml:space="preserve">51,09 </v>
          </cell>
          <cell r="O15" t="str">
            <v xml:space="preserve">0,16% </v>
          </cell>
          <cell r="P15" t="str">
            <v xml:space="preserve">4,52 </v>
          </cell>
          <cell r="Q15" t="str">
            <v xml:space="preserve">0,00% </v>
          </cell>
          <cell r="R15" t="str">
            <v xml:space="preserve">0,00 </v>
          </cell>
          <cell r="S15" t="str">
            <v xml:space="preserve">8,14% </v>
          </cell>
          <cell r="T15" t="str">
            <v xml:space="preserve">227,91 </v>
          </cell>
          <cell r="U15" t="str">
            <v xml:space="preserve">0,21% </v>
          </cell>
          <cell r="V15" t="str">
            <v xml:space="preserve">5,80 </v>
          </cell>
          <cell r="W15" t="str">
            <v xml:space="preserve">110,89% </v>
          </cell>
          <cell r="X15" t="str">
            <v xml:space="preserve">3.103,81 </v>
          </cell>
          <cell r="Y15" t="str">
            <v>5.902,76</v>
          </cell>
        </row>
        <row r="16">
          <cell r="A16" t="str">
            <v xml:space="preserve">P8020 </v>
          </cell>
          <cell r="B16" t="str">
            <v xml:space="preserve">Assistente social pleno </v>
          </cell>
          <cell r="C16" t="str">
            <v xml:space="preserve">mês </v>
          </cell>
          <cell r="D16" t="str">
            <v xml:space="preserve">3.731,93 </v>
          </cell>
          <cell r="E16" t="str">
            <v xml:space="preserve">80,65% </v>
          </cell>
          <cell r="F16" t="str">
            <v xml:space="preserve">3.009,80 </v>
          </cell>
          <cell r="G16" t="str">
            <v xml:space="preserve">14,41% </v>
          </cell>
          <cell r="H16" t="str">
            <v xml:space="preserve">537,62 </v>
          </cell>
          <cell r="I16" t="str">
            <v xml:space="preserve">0,52% </v>
          </cell>
          <cell r="J16" t="str">
            <v xml:space="preserve">19,51 </v>
          </cell>
          <cell r="K16" t="str">
            <v xml:space="preserve">0,00% </v>
          </cell>
          <cell r="L16" t="str">
            <v xml:space="preserve">0,00 </v>
          </cell>
          <cell r="M16" t="str">
            <v xml:space="preserve">0,00% </v>
          </cell>
          <cell r="N16" t="str">
            <v xml:space="preserve">0,00 </v>
          </cell>
          <cell r="O16" t="str">
            <v xml:space="preserve">0,12% </v>
          </cell>
          <cell r="P16" t="str">
            <v xml:space="preserve">4,52 </v>
          </cell>
          <cell r="Q16" t="str">
            <v xml:space="preserve">0,00% </v>
          </cell>
          <cell r="R16" t="str">
            <v xml:space="preserve">0,00 </v>
          </cell>
          <cell r="S16" t="str">
            <v xml:space="preserve">6,11% </v>
          </cell>
          <cell r="T16" t="str">
            <v xml:space="preserve">227,91 </v>
          </cell>
          <cell r="U16" t="str">
            <v xml:space="preserve">0,16% </v>
          </cell>
          <cell r="V16" t="str">
            <v xml:space="preserve">5,80 </v>
          </cell>
          <cell r="W16" t="str">
            <v xml:space="preserve">101,96% </v>
          </cell>
          <cell r="X16" t="str">
            <v xml:space="preserve">3.805,17 </v>
          </cell>
          <cell r="Y16" t="str">
            <v>7.537,10</v>
          </cell>
        </row>
        <row r="17">
          <cell r="A17" t="str">
            <v xml:space="preserve">P8021 </v>
          </cell>
          <cell r="B17" t="str">
            <v xml:space="preserve">Assistente social sênior </v>
          </cell>
          <cell r="C17" t="str">
            <v xml:space="preserve">mês </v>
          </cell>
          <cell r="D17" t="str">
            <v xml:space="preserve">6.974,33 </v>
          </cell>
          <cell r="E17" t="str">
            <v xml:space="preserve">80,65% </v>
          </cell>
          <cell r="F17" t="str">
            <v xml:space="preserve">5.624,80 </v>
          </cell>
          <cell r="G17" t="str">
            <v xml:space="preserve">7,71% </v>
          </cell>
          <cell r="H17" t="str">
            <v xml:space="preserve">537,62 </v>
          </cell>
          <cell r="I17" t="str">
            <v xml:space="preserve">0,28% </v>
          </cell>
          <cell r="J17" t="str">
            <v xml:space="preserve">19,51 </v>
          </cell>
          <cell r="K17" t="str">
            <v xml:space="preserve">0,00% </v>
          </cell>
          <cell r="L17" t="str">
            <v xml:space="preserve">0,00 </v>
          </cell>
          <cell r="M17" t="str">
            <v xml:space="preserve">0,00% </v>
          </cell>
          <cell r="N17" t="str">
            <v xml:space="preserve">0,00 </v>
          </cell>
          <cell r="O17" t="str">
            <v xml:space="preserve">0,06% </v>
          </cell>
          <cell r="P17" t="str">
            <v xml:space="preserve">4,52 </v>
          </cell>
          <cell r="Q17" t="str">
            <v xml:space="preserve">0,00% </v>
          </cell>
          <cell r="R17" t="str">
            <v xml:space="preserve">0,00 </v>
          </cell>
          <cell r="S17" t="str">
            <v xml:space="preserve">3,27% </v>
          </cell>
          <cell r="T17" t="str">
            <v xml:space="preserve">227,91 </v>
          </cell>
          <cell r="U17" t="str">
            <v xml:space="preserve">0,08% </v>
          </cell>
          <cell r="V17" t="str">
            <v xml:space="preserve">5,80 </v>
          </cell>
          <cell r="W17" t="str">
            <v xml:space="preserve">92,05% </v>
          </cell>
          <cell r="X17" t="str">
            <v xml:space="preserve">6.420,16 </v>
          </cell>
          <cell r="Y17" t="str">
            <v>13.394,49</v>
          </cell>
        </row>
        <row r="18">
          <cell r="A18" t="str">
            <v xml:space="preserve">P8025 </v>
          </cell>
          <cell r="B18" t="str">
            <v xml:space="preserve">Auxiliar </v>
          </cell>
          <cell r="C18" t="str">
            <v xml:space="preserve">mês </v>
          </cell>
          <cell r="D18" t="str">
            <v xml:space="preserve">1.255,65 </v>
          </cell>
          <cell r="E18" t="str">
            <v xml:space="preserve">76,32% </v>
          </cell>
          <cell r="F18" t="str">
            <v xml:space="preserve">958,31 </v>
          </cell>
          <cell r="G18" t="str">
            <v xml:space="preserve">42,82% </v>
          </cell>
          <cell r="H18" t="str">
            <v xml:space="preserve">537,62 </v>
          </cell>
          <cell r="I18" t="str">
            <v xml:space="preserve">1,89% </v>
          </cell>
          <cell r="J18" t="str">
            <v xml:space="preserve">23,75 </v>
          </cell>
          <cell r="K18" t="str">
            <v xml:space="preserve">0,10% </v>
          </cell>
          <cell r="L18" t="str">
            <v xml:space="preserve">1,24 </v>
          </cell>
          <cell r="M18" t="str">
            <v xml:space="preserve">11,44% </v>
          </cell>
          <cell r="N18" t="str">
            <v xml:space="preserve">143,69 </v>
          </cell>
          <cell r="O18" t="str">
            <v xml:space="preserve">0,33% </v>
          </cell>
          <cell r="P18" t="str">
            <v xml:space="preserve">4,12 </v>
          </cell>
          <cell r="Q18" t="str">
            <v xml:space="preserve">0,00% </v>
          </cell>
          <cell r="R18" t="str">
            <v xml:space="preserve">0,00 </v>
          </cell>
          <cell r="S18" t="str">
            <v xml:space="preserve">18,15% </v>
          </cell>
          <cell r="T18" t="str">
            <v xml:space="preserve">227,91 </v>
          </cell>
          <cell r="U18" t="str">
            <v xml:space="preserve">0,46% </v>
          </cell>
          <cell r="V18" t="str">
            <v xml:space="preserve">5,80 </v>
          </cell>
          <cell r="W18" t="str">
            <v xml:space="preserve">151,51% </v>
          </cell>
          <cell r="X18" t="str">
            <v xml:space="preserve">1.902,45 </v>
          </cell>
          <cell r="Y18" t="str">
            <v>3.158,10</v>
          </cell>
        </row>
        <row r="19">
          <cell r="A19" t="str">
            <v xml:space="preserve">P8026 </v>
          </cell>
          <cell r="B19" t="str">
            <v xml:space="preserve">Auxiliar administrativo </v>
          </cell>
          <cell r="C19" t="str">
            <v xml:space="preserve">mês </v>
          </cell>
          <cell r="D19" t="str">
            <v xml:space="preserve">1.565,97 </v>
          </cell>
          <cell r="E19" t="str">
            <v xml:space="preserve">76,34% </v>
          </cell>
          <cell r="F19" t="str">
            <v xml:space="preserve">1.195,46 </v>
          </cell>
          <cell r="G19" t="str">
            <v xml:space="preserve">34,33% </v>
          </cell>
          <cell r="H19" t="str">
            <v xml:space="preserve">537,62 </v>
          </cell>
          <cell r="I19" t="str">
            <v xml:space="preserve">0,00% </v>
          </cell>
          <cell r="J19" t="str">
            <v xml:space="preserve">0,00 </v>
          </cell>
          <cell r="K19" t="str">
            <v xml:space="preserve">0,00% </v>
          </cell>
          <cell r="L19" t="str">
            <v xml:space="preserve">0,00 </v>
          </cell>
          <cell r="M19" t="str">
            <v xml:space="preserve">7,99% </v>
          </cell>
          <cell r="N19" t="str">
            <v xml:space="preserve">125,07 </v>
          </cell>
          <cell r="O19" t="str">
            <v xml:space="preserve">0,24% </v>
          </cell>
          <cell r="P19" t="str">
            <v xml:space="preserve">3,69 </v>
          </cell>
          <cell r="Q19" t="str">
            <v xml:space="preserve">0,00% </v>
          </cell>
          <cell r="R19" t="str">
            <v xml:space="preserve">0,00 </v>
          </cell>
          <cell r="S19" t="str">
            <v xml:space="preserve">14,55% </v>
          </cell>
          <cell r="T19" t="str">
            <v xml:space="preserve">227,91 </v>
          </cell>
          <cell r="U19" t="str">
            <v xml:space="preserve">0,37% </v>
          </cell>
          <cell r="V19" t="str">
            <v xml:space="preserve">5,80 </v>
          </cell>
          <cell r="W19" t="str">
            <v xml:space="preserve">133,82% </v>
          </cell>
          <cell r="X19" t="str">
            <v xml:space="preserve">2.095,56 </v>
          </cell>
          <cell r="Y19" t="str">
            <v>3.661,53</v>
          </cell>
        </row>
        <row r="20">
          <cell r="A20" t="str">
            <v xml:space="preserve">P8027 </v>
          </cell>
          <cell r="B20" t="str">
            <v xml:space="preserve">Auxiliar de laboratório </v>
          </cell>
          <cell r="C20" t="str">
            <v xml:space="preserve">mês </v>
          </cell>
          <cell r="D20" t="str">
            <v xml:space="preserve">1.472,92 </v>
          </cell>
          <cell r="E20" t="str">
            <v xml:space="preserve">76,05% </v>
          </cell>
          <cell r="F20" t="str">
            <v xml:space="preserve">1.120,15 </v>
          </cell>
          <cell r="G20" t="str">
            <v xml:space="preserve">36,50% </v>
          </cell>
          <cell r="H20" t="str">
            <v xml:space="preserve">537,62 </v>
          </cell>
          <cell r="I20" t="str">
            <v xml:space="preserve">1,61% </v>
          </cell>
          <cell r="J20" t="str">
            <v xml:space="preserve">23,75 </v>
          </cell>
          <cell r="K20" t="str">
            <v xml:space="preserve">0,17% </v>
          </cell>
          <cell r="L20" t="str">
            <v xml:space="preserve">2,55 </v>
          </cell>
          <cell r="M20" t="str">
            <v xml:space="preserve">8,87% </v>
          </cell>
          <cell r="N20" t="str">
            <v xml:space="preserve">130,66 </v>
          </cell>
          <cell r="O20" t="str">
            <v xml:space="preserve">0,24% </v>
          </cell>
          <cell r="P20" t="str">
            <v xml:space="preserve">3,49 </v>
          </cell>
          <cell r="Q20" t="str">
            <v xml:space="preserve">0,00% </v>
          </cell>
          <cell r="R20" t="str">
            <v xml:space="preserve">0,00 </v>
          </cell>
          <cell r="S20" t="str">
            <v xml:space="preserve">15,47% </v>
          </cell>
          <cell r="T20" t="str">
            <v xml:space="preserve">227,91 </v>
          </cell>
          <cell r="U20" t="str">
            <v xml:space="preserve">0,39% </v>
          </cell>
          <cell r="V20" t="str">
            <v xml:space="preserve">5,80 </v>
          </cell>
          <cell r="W20" t="str">
            <v xml:space="preserve">139,31% </v>
          </cell>
          <cell r="X20" t="str">
            <v xml:space="preserve">2.051,94 </v>
          </cell>
          <cell r="Y20" t="str">
            <v>3.524,85</v>
          </cell>
        </row>
        <row r="21">
          <cell r="A21" t="str">
            <v xml:space="preserve">P8028 </v>
          </cell>
          <cell r="B21" t="str">
            <v xml:space="preserve">Auxiliar de topografia </v>
          </cell>
          <cell r="C21" t="str">
            <v xml:space="preserve">mês </v>
          </cell>
          <cell r="D21" t="str">
            <v xml:space="preserve">1.255,65 </v>
          </cell>
          <cell r="E21" t="str">
            <v xml:space="preserve">76,23% </v>
          </cell>
          <cell r="F21" t="str">
            <v xml:space="preserve">957,18 </v>
          </cell>
          <cell r="G21" t="str">
            <v xml:space="preserve">42,82% </v>
          </cell>
          <cell r="H21" t="str">
            <v xml:space="preserve">537,62 </v>
          </cell>
          <cell r="I21" t="str">
            <v xml:space="preserve">1,89% </v>
          </cell>
          <cell r="J21" t="str">
            <v xml:space="preserve">23,75 </v>
          </cell>
          <cell r="K21" t="str">
            <v xml:space="preserve">0,09% </v>
          </cell>
          <cell r="L21" t="str">
            <v xml:space="preserve">1,08 </v>
          </cell>
          <cell r="M21" t="str">
            <v xml:space="preserve">11,44% </v>
          </cell>
          <cell r="N21" t="str">
            <v xml:space="preserve">143,69 </v>
          </cell>
          <cell r="O21" t="str">
            <v xml:space="preserve">0,30% </v>
          </cell>
          <cell r="P21" t="str">
            <v xml:space="preserve">3,75 </v>
          </cell>
          <cell r="Q21" t="str">
            <v xml:space="preserve">0,00% </v>
          </cell>
          <cell r="R21" t="str">
            <v xml:space="preserve">0,00 </v>
          </cell>
          <cell r="S21" t="str">
            <v xml:space="preserve">18,15% </v>
          </cell>
          <cell r="T21" t="str">
            <v xml:space="preserve">227,91 </v>
          </cell>
          <cell r="U21" t="str">
            <v xml:space="preserve">0,46% </v>
          </cell>
          <cell r="V21" t="str">
            <v xml:space="preserve">5,80 </v>
          </cell>
          <cell r="W21" t="str">
            <v xml:space="preserve">151,38% </v>
          </cell>
          <cell r="X21" t="str">
            <v xml:space="preserve">1.900,79 </v>
          </cell>
          <cell r="Y21" t="str">
            <v>3.156,44</v>
          </cell>
        </row>
        <row r="22">
          <cell r="A22" t="str">
            <v xml:space="preserve">P8032 </v>
          </cell>
          <cell r="B22" t="str">
            <v xml:space="preserve">Biólogo júnior </v>
          </cell>
          <cell r="C22" t="str">
            <v xml:space="preserve">mês </v>
          </cell>
          <cell r="D22" t="str">
            <v xml:space="preserve">2.921,68 </v>
          </cell>
          <cell r="E22" t="str">
            <v xml:space="preserve">80,29% </v>
          </cell>
          <cell r="F22" t="str">
            <v xml:space="preserve">2.345,81 </v>
          </cell>
          <cell r="G22" t="str">
            <v xml:space="preserve">18,40% </v>
          </cell>
          <cell r="H22" t="str">
            <v xml:space="preserve">537,62 </v>
          </cell>
          <cell r="I22" t="str">
            <v xml:space="preserve">0,67% </v>
          </cell>
          <cell r="J22" t="str">
            <v xml:space="preserve">19,51 </v>
          </cell>
          <cell r="K22" t="str">
            <v xml:space="preserve">0,00% </v>
          </cell>
          <cell r="L22" t="str">
            <v xml:space="preserve">0,00 </v>
          </cell>
          <cell r="M22" t="str">
            <v xml:space="preserve">1,50% </v>
          </cell>
          <cell r="N22" t="str">
            <v xml:space="preserve">43,73 </v>
          </cell>
          <cell r="O22" t="str">
            <v xml:space="preserve">0,12% </v>
          </cell>
          <cell r="P22" t="str">
            <v xml:space="preserve">3,51 </v>
          </cell>
          <cell r="Q22" t="str">
            <v xml:space="preserve">0,00% </v>
          </cell>
          <cell r="R22" t="str">
            <v xml:space="preserve">0,00 </v>
          </cell>
          <cell r="S22" t="str">
            <v xml:space="preserve">7,80% </v>
          </cell>
          <cell r="T22" t="str">
            <v xml:space="preserve">227,91 </v>
          </cell>
          <cell r="U22" t="str">
            <v xml:space="preserve">0,20% </v>
          </cell>
          <cell r="V22" t="str">
            <v xml:space="preserve">5,80 </v>
          </cell>
          <cell r="W22" t="str">
            <v xml:space="preserve">108,98% </v>
          </cell>
          <cell r="X22" t="str">
            <v xml:space="preserve">3.183,90 </v>
          </cell>
          <cell r="Y22" t="str">
            <v>6.105,57</v>
          </cell>
        </row>
        <row r="23">
          <cell r="A23" t="str">
            <v xml:space="preserve">P8033 </v>
          </cell>
          <cell r="B23" t="str">
            <v xml:space="preserve">Biólogo pleno </v>
          </cell>
          <cell r="C23" t="str">
            <v xml:space="preserve">mês </v>
          </cell>
          <cell r="D23" t="str">
            <v xml:space="preserve">3.895,57 </v>
          </cell>
          <cell r="E23" t="str">
            <v xml:space="preserve">80,29% </v>
          </cell>
          <cell r="F23" t="str">
            <v xml:space="preserve">3.127,75 </v>
          </cell>
          <cell r="G23" t="str">
            <v xml:space="preserve">13,80% </v>
          </cell>
          <cell r="H23" t="str">
            <v xml:space="preserve">537,62 </v>
          </cell>
          <cell r="I23" t="str">
            <v xml:space="preserve">0,50% </v>
          </cell>
          <cell r="J23" t="str">
            <v xml:space="preserve">19,51 </v>
          </cell>
          <cell r="K23" t="str">
            <v xml:space="preserve">0,00% </v>
          </cell>
          <cell r="L23" t="str">
            <v xml:space="preserve">0,00 </v>
          </cell>
          <cell r="M23" t="str">
            <v xml:space="preserve">0,00% </v>
          </cell>
          <cell r="N23" t="str">
            <v xml:space="preserve">0,00 </v>
          </cell>
          <cell r="O23" t="str">
            <v xml:space="preserve">0,09% </v>
          </cell>
          <cell r="P23" t="str">
            <v xml:space="preserve">3,51 </v>
          </cell>
          <cell r="Q23" t="str">
            <v xml:space="preserve">0,00% </v>
          </cell>
          <cell r="R23" t="str">
            <v xml:space="preserve">0,00 </v>
          </cell>
          <cell r="S23" t="str">
            <v xml:space="preserve">5,85% </v>
          </cell>
          <cell r="T23" t="str">
            <v xml:space="preserve">227,91 </v>
          </cell>
          <cell r="U23" t="str">
            <v xml:space="preserve">0,15% </v>
          </cell>
          <cell r="V23" t="str">
            <v xml:space="preserve">5,80 </v>
          </cell>
          <cell r="W23" t="str">
            <v xml:space="preserve">100,68% </v>
          </cell>
          <cell r="X23" t="str">
            <v xml:space="preserve">3.922,10 </v>
          </cell>
          <cell r="Y23" t="str">
            <v>7.817,67</v>
          </cell>
        </row>
        <row r="24">
          <cell r="A24" t="str">
            <v xml:space="preserve">P8034 </v>
          </cell>
          <cell r="B24" t="str">
            <v xml:space="preserve">Biólogo sênior </v>
          </cell>
          <cell r="C24" t="str">
            <v xml:space="preserve">mês </v>
          </cell>
          <cell r="D24" t="str">
            <v xml:space="preserve">6.338,57 </v>
          </cell>
          <cell r="E24" t="str">
            <v xml:space="preserve">80,29% </v>
          </cell>
          <cell r="F24" t="str">
            <v xml:space="preserve">5.089,24 </v>
          </cell>
          <cell r="G24" t="str">
            <v xml:space="preserve">8,48% </v>
          </cell>
          <cell r="H24" t="str">
            <v xml:space="preserve">537,62 </v>
          </cell>
          <cell r="I24" t="str">
            <v xml:space="preserve">0,31% </v>
          </cell>
          <cell r="J24" t="str">
            <v xml:space="preserve">19,51 </v>
          </cell>
          <cell r="K24" t="str">
            <v xml:space="preserve">0,00% </v>
          </cell>
          <cell r="L24" t="str">
            <v xml:space="preserve">0,00 </v>
          </cell>
          <cell r="M24" t="str">
            <v xml:space="preserve">0,00% </v>
          </cell>
          <cell r="N24" t="str">
            <v xml:space="preserve">0,00 </v>
          </cell>
          <cell r="O24" t="str">
            <v xml:space="preserve">0,06% </v>
          </cell>
          <cell r="P24" t="str">
            <v xml:space="preserve">3,51 </v>
          </cell>
          <cell r="Q24" t="str">
            <v xml:space="preserve">0,00% </v>
          </cell>
          <cell r="R24" t="str">
            <v xml:space="preserve">0,00 </v>
          </cell>
          <cell r="S24" t="str">
            <v xml:space="preserve">3,60% </v>
          </cell>
          <cell r="T24" t="str">
            <v xml:space="preserve">227,91 </v>
          </cell>
          <cell r="U24" t="str">
            <v xml:space="preserve">0,09% </v>
          </cell>
          <cell r="V24" t="str">
            <v xml:space="preserve">5,80 </v>
          </cell>
          <cell r="W24" t="str">
            <v xml:space="preserve">92,82% </v>
          </cell>
          <cell r="X24" t="str">
            <v xml:space="preserve">5.883,59 </v>
          </cell>
          <cell r="Y24" t="str">
            <v>12.222,16</v>
          </cell>
        </row>
        <row r="25">
          <cell r="A25" t="str">
            <v xml:space="preserve">P8038 </v>
          </cell>
          <cell r="B25" t="str">
            <v xml:space="preserve">Chefe de escritório </v>
          </cell>
          <cell r="C25" t="str">
            <v xml:space="preserve">mês </v>
          </cell>
          <cell r="D25" t="str">
            <v xml:space="preserve">3.368,22 </v>
          </cell>
          <cell r="E25" t="str">
            <v xml:space="preserve">80,28% </v>
          </cell>
          <cell r="F25" t="str">
            <v xml:space="preserve">2.704,00 </v>
          </cell>
          <cell r="G25" t="str">
            <v xml:space="preserve">15,96% </v>
          </cell>
          <cell r="H25" t="str">
            <v xml:space="preserve">537,62 </v>
          </cell>
          <cell r="I25" t="str">
            <v xml:space="preserve">0,00% </v>
          </cell>
          <cell r="J25" t="str">
            <v xml:space="preserve">0,00 </v>
          </cell>
          <cell r="K25" t="str">
            <v xml:space="preserve">0,00% </v>
          </cell>
          <cell r="L25" t="str">
            <v xml:space="preserve">0,00 </v>
          </cell>
          <cell r="M25" t="str">
            <v xml:space="preserve">0,50% </v>
          </cell>
          <cell r="N25" t="str">
            <v xml:space="preserve">16,94 </v>
          </cell>
          <cell r="O25" t="str">
            <v xml:space="preserve">0,09% </v>
          </cell>
          <cell r="P25" t="str">
            <v xml:space="preserve">2,98 </v>
          </cell>
          <cell r="Q25" t="str">
            <v xml:space="preserve">0,00% </v>
          </cell>
          <cell r="R25" t="str">
            <v xml:space="preserve">0,00 </v>
          </cell>
          <cell r="S25" t="str">
            <v xml:space="preserve">6,77% </v>
          </cell>
          <cell r="T25" t="str">
            <v xml:space="preserve">227,91 </v>
          </cell>
          <cell r="U25" t="str">
            <v xml:space="preserve">0,17% </v>
          </cell>
          <cell r="V25" t="str">
            <v xml:space="preserve">5,80 </v>
          </cell>
          <cell r="W25" t="str">
            <v xml:space="preserve">103,77% </v>
          </cell>
          <cell r="X25" t="str">
            <v xml:space="preserve">3.495,26 </v>
          </cell>
          <cell r="Y25" t="str">
            <v>6.863,47</v>
          </cell>
        </row>
        <row r="26">
          <cell r="A26" t="str">
            <v xml:space="preserve">P8040 </v>
          </cell>
          <cell r="B26" t="str">
            <v xml:space="preserve">Contador júnior </v>
          </cell>
          <cell r="C26" t="str">
            <v xml:space="preserve">mês </v>
          </cell>
          <cell r="D26" t="str">
            <v xml:space="preserve">3.952,62 </v>
          </cell>
          <cell r="E26" t="str">
            <v xml:space="preserve">80,20% </v>
          </cell>
          <cell r="F26" t="str">
            <v xml:space="preserve">3.170,00 </v>
          </cell>
          <cell r="G26" t="str">
            <v xml:space="preserve">13,60% </v>
          </cell>
          <cell r="H26" t="str">
            <v xml:space="preserve">537,62 </v>
          </cell>
          <cell r="I26" t="str">
            <v xml:space="preserve">0,00% </v>
          </cell>
          <cell r="J26" t="str">
            <v xml:space="preserve">0,00 </v>
          </cell>
          <cell r="K26" t="str">
            <v xml:space="preserve">0,00% </v>
          </cell>
          <cell r="L26" t="str">
            <v xml:space="preserve">0,00 </v>
          </cell>
          <cell r="M26" t="str">
            <v xml:space="preserve">0,00% </v>
          </cell>
          <cell r="N26" t="str">
            <v xml:space="preserve">0,00 </v>
          </cell>
          <cell r="O26" t="str">
            <v xml:space="preserve">0,08% </v>
          </cell>
          <cell r="P26" t="str">
            <v xml:space="preserve">3,09 </v>
          </cell>
          <cell r="Q26" t="str">
            <v xml:space="preserve">0,00% </v>
          </cell>
          <cell r="R26" t="str">
            <v xml:space="preserve">0,00 </v>
          </cell>
          <cell r="S26" t="str">
            <v xml:space="preserve">5,77% </v>
          </cell>
          <cell r="T26" t="str">
            <v xml:space="preserve">227,91 </v>
          </cell>
          <cell r="U26" t="str">
            <v xml:space="preserve">0,15% </v>
          </cell>
          <cell r="V26" t="str">
            <v xml:space="preserve">5,80 </v>
          </cell>
          <cell r="W26" t="str">
            <v xml:space="preserve">99,79% </v>
          </cell>
          <cell r="X26" t="str">
            <v xml:space="preserve">3.944,42 </v>
          </cell>
          <cell r="Y26" t="str">
            <v>7.897,04</v>
          </cell>
        </row>
        <row r="27">
          <cell r="A27" t="str">
            <v xml:space="preserve">P8041 </v>
          </cell>
          <cell r="B27" t="str">
            <v xml:space="preserve">Contador pleno </v>
          </cell>
          <cell r="C27" t="str">
            <v xml:space="preserve">mês </v>
          </cell>
          <cell r="D27" t="str">
            <v xml:space="preserve">5.270,16 </v>
          </cell>
          <cell r="E27" t="str">
            <v xml:space="preserve">80,20% </v>
          </cell>
          <cell r="F27" t="str">
            <v xml:space="preserve">4.226,67 </v>
          </cell>
          <cell r="G27" t="str">
            <v xml:space="preserve">10,20% </v>
          </cell>
          <cell r="H27" t="str">
            <v xml:space="preserve">537,62 </v>
          </cell>
          <cell r="I27" t="str">
            <v xml:space="preserve">0,00% </v>
          </cell>
          <cell r="J27" t="str">
            <v xml:space="preserve">0,00 </v>
          </cell>
          <cell r="K27" t="str">
            <v xml:space="preserve">0,00% </v>
          </cell>
          <cell r="L27" t="str">
            <v xml:space="preserve">0,00 </v>
          </cell>
          <cell r="M27" t="str">
            <v xml:space="preserve">0,00% </v>
          </cell>
          <cell r="N27" t="str">
            <v xml:space="preserve">0,00 </v>
          </cell>
          <cell r="O27" t="str">
            <v xml:space="preserve">0,06% </v>
          </cell>
          <cell r="P27" t="str">
            <v xml:space="preserve">3,09 </v>
          </cell>
          <cell r="Q27" t="str">
            <v xml:space="preserve">0,00% </v>
          </cell>
          <cell r="R27" t="str">
            <v xml:space="preserve">0,00 </v>
          </cell>
          <cell r="S27" t="str">
            <v xml:space="preserve">4,32% </v>
          </cell>
          <cell r="T27" t="str">
            <v xml:space="preserve">227,91 </v>
          </cell>
          <cell r="U27" t="str">
            <v xml:space="preserve">0,11% </v>
          </cell>
          <cell r="V27" t="str">
            <v xml:space="preserve">5,80 </v>
          </cell>
          <cell r="W27" t="str">
            <v xml:space="preserve">94,89% </v>
          </cell>
          <cell r="X27" t="str">
            <v xml:space="preserve">5.001,09 </v>
          </cell>
          <cell r="Y27" t="str">
            <v>10.271,25</v>
          </cell>
        </row>
        <row r="28">
          <cell r="A28" t="str">
            <v xml:space="preserve">P8042 </v>
          </cell>
          <cell r="B28" t="str">
            <v xml:space="preserve">Contador sênior </v>
          </cell>
          <cell r="C28" t="str">
            <v xml:space="preserve">mês </v>
          </cell>
          <cell r="D28" t="str">
            <v xml:space="preserve">10.433,72 </v>
          </cell>
          <cell r="E28" t="str">
            <v xml:space="preserve">80,20% </v>
          </cell>
          <cell r="F28" t="str">
            <v xml:space="preserve">8.367,84 </v>
          </cell>
          <cell r="G28" t="str">
            <v xml:space="preserve">5,15% </v>
          </cell>
          <cell r="H28" t="str">
            <v xml:space="preserve">537,62 </v>
          </cell>
          <cell r="I28" t="str">
            <v xml:space="preserve">0,00% </v>
          </cell>
          <cell r="J28" t="str">
            <v xml:space="preserve">0,00 </v>
          </cell>
          <cell r="K28" t="str">
            <v xml:space="preserve">0,00% </v>
          </cell>
          <cell r="L28" t="str">
            <v xml:space="preserve">0,00 </v>
          </cell>
          <cell r="M28" t="str">
            <v xml:space="preserve">0,00% </v>
          </cell>
          <cell r="N28" t="str">
            <v xml:space="preserve">0,00 </v>
          </cell>
          <cell r="O28" t="str">
            <v xml:space="preserve">0,03% </v>
          </cell>
          <cell r="P28" t="str">
            <v xml:space="preserve">3,09 </v>
          </cell>
          <cell r="Q28" t="str">
            <v xml:space="preserve">0,00% </v>
          </cell>
          <cell r="R28" t="str">
            <v xml:space="preserve">0,00 </v>
          </cell>
          <cell r="S28" t="str">
            <v xml:space="preserve">2,18% </v>
          </cell>
          <cell r="T28" t="str">
            <v xml:space="preserve">227,91 </v>
          </cell>
          <cell r="U28" t="str">
            <v xml:space="preserve">0,06% </v>
          </cell>
          <cell r="V28" t="str">
            <v xml:space="preserve">5,80 </v>
          </cell>
          <cell r="W28" t="str">
            <v xml:space="preserve">87,62% </v>
          </cell>
          <cell r="X28" t="str">
            <v xml:space="preserve">9.142,26 </v>
          </cell>
          <cell r="Y28" t="str">
            <v>19.575,98</v>
          </cell>
        </row>
        <row r="29">
          <cell r="A29" t="str">
            <v xml:space="preserve">P8044 </v>
          </cell>
          <cell r="B29" t="str">
            <v xml:space="preserve">Coordenador ambiental </v>
          </cell>
          <cell r="C29" t="str">
            <v xml:space="preserve">mês </v>
          </cell>
          <cell r="D29" t="str">
            <v xml:space="preserve">15.859,89 </v>
          </cell>
          <cell r="E29" t="str">
            <v xml:space="preserve">79,92% </v>
          </cell>
          <cell r="F29" t="str">
            <v xml:space="preserve">12.675,23 </v>
          </cell>
          <cell r="G29" t="str">
            <v xml:space="preserve">3,39% </v>
          </cell>
          <cell r="H29" t="str">
            <v xml:space="preserve">537,62 </v>
          </cell>
          <cell r="I29" t="str">
            <v xml:space="preserve">0,11% </v>
          </cell>
          <cell r="J29" t="str">
            <v xml:space="preserve">17,82 </v>
          </cell>
          <cell r="K29" t="str">
            <v xml:space="preserve">0,00% </v>
          </cell>
          <cell r="L29" t="str">
            <v xml:space="preserve">0,00 </v>
          </cell>
          <cell r="M29" t="str">
            <v xml:space="preserve">0,00% </v>
          </cell>
          <cell r="N29" t="str">
            <v xml:space="preserve">0,00 </v>
          </cell>
          <cell r="O29" t="str">
            <v xml:space="preserve">0,02% </v>
          </cell>
          <cell r="P29" t="str">
            <v xml:space="preserve">2,73 </v>
          </cell>
          <cell r="Q29" t="str">
            <v xml:space="preserve">0,00% </v>
          </cell>
          <cell r="R29" t="str">
            <v xml:space="preserve">0,00 </v>
          </cell>
          <cell r="S29" t="str">
            <v xml:space="preserve">1,44% </v>
          </cell>
          <cell r="T29" t="str">
            <v xml:space="preserve">227,91 </v>
          </cell>
          <cell r="U29" t="str">
            <v xml:space="preserve">0,04% </v>
          </cell>
          <cell r="V29" t="str">
            <v xml:space="preserve">5,80 </v>
          </cell>
          <cell r="W29" t="str">
            <v xml:space="preserve">84,91% </v>
          </cell>
          <cell r="X29" t="str">
            <v xml:space="preserve">13.467,10 </v>
          </cell>
          <cell r="Y29" t="str">
            <v>29.327,00</v>
          </cell>
        </row>
        <row r="30">
          <cell r="A30" t="str">
            <v xml:space="preserve">P8045 </v>
          </cell>
          <cell r="B30" t="str">
            <v xml:space="preserve">Economista júnior </v>
          </cell>
          <cell r="C30" t="str">
            <v xml:space="preserve">mês </v>
          </cell>
          <cell r="D30" t="str">
            <v xml:space="preserve">4.678,24 </v>
          </cell>
          <cell r="E30" t="str">
            <v xml:space="preserve">79,97% </v>
          </cell>
          <cell r="F30" t="str">
            <v xml:space="preserve">3.741,19 </v>
          </cell>
          <cell r="G30" t="str">
            <v xml:space="preserve">11,49% </v>
          </cell>
          <cell r="H30" t="str">
            <v xml:space="preserve">537,62 </v>
          </cell>
          <cell r="I30" t="str">
            <v xml:space="preserve">0,00% </v>
          </cell>
          <cell r="J30" t="str">
            <v xml:space="preserve">0,00 </v>
          </cell>
          <cell r="K30" t="str">
            <v xml:space="preserve">0,00% </v>
          </cell>
          <cell r="L30" t="str">
            <v xml:space="preserve">0,00 </v>
          </cell>
          <cell r="M30" t="str">
            <v xml:space="preserve">0,00% </v>
          </cell>
          <cell r="N30" t="str">
            <v xml:space="preserve">0,00 </v>
          </cell>
          <cell r="O30" t="str">
            <v xml:space="preserve">0,07% </v>
          </cell>
          <cell r="P30" t="str">
            <v xml:space="preserve">3,44 </v>
          </cell>
          <cell r="Q30" t="str">
            <v xml:space="preserve">0,00% </v>
          </cell>
          <cell r="R30" t="str">
            <v xml:space="preserve">0,00 </v>
          </cell>
          <cell r="S30" t="str">
            <v xml:space="preserve">4,87% </v>
          </cell>
          <cell r="T30" t="str">
            <v xml:space="preserve">227,91 </v>
          </cell>
          <cell r="U30" t="str">
            <v xml:space="preserve">0,12% </v>
          </cell>
          <cell r="V30" t="str">
            <v xml:space="preserve">5,80 </v>
          </cell>
          <cell r="W30" t="str">
            <v xml:space="preserve">96,53% </v>
          </cell>
          <cell r="X30" t="str">
            <v xml:space="preserve">4.515,96 </v>
          </cell>
          <cell r="Y30" t="str">
            <v>9.194,20</v>
          </cell>
        </row>
        <row r="31">
          <cell r="A31" t="str">
            <v xml:space="preserve">P8046 </v>
          </cell>
          <cell r="B31" t="str">
            <v xml:space="preserve">Economista pleno </v>
          </cell>
          <cell r="C31" t="str">
            <v xml:space="preserve">mês </v>
          </cell>
          <cell r="D31" t="str">
            <v xml:space="preserve">6.237,65 </v>
          </cell>
          <cell r="E31" t="str">
            <v xml:space="preserve">79,97% </v>
          </cell>
          <cell r="F31" t="str">
            <v xml:space="preserve">4.988,25 </v>
          </cell>
          <cell r="G31" t="str">
            <v xml:space="preserve">8,62% </v>
          </cell>
          <cell r="H31" t="str">
            <v xml:space="preserve">537,62 </v>
          </cell>
          <cell r="I31" t="str">
            <v xml:space="preserve">0,00% </v>
          </cell>
          <cell r="J31" t="str">
            <v xml:space="preserve">0,00 </v>
          </cell>
          <cell r="K31" t="str">
            <v xml:space="preserve">0,00% </v>
          </cell>
          <cell r="L31" t="str">
            <v xml:space="preserve">0,00 </v>
          </cell>
          <cell r="M31" t="str">
            <v xml:space="preserve">0,00% </v>
          </cell>
          <cell r="N31" t="str">
            <v xml:space="preserve">0,00 </v>
          </cell>
          <cell r="O31" t="str">
            <v xml:space="preserve">0,06% </v>
          </cell>
          <cell r="P31" t="str">
            <v xml:space="preserve">3,44 </v>
          </cell>
          <cell r="Q31" t="str">
            <v xml:space="preserve">0,00% </v>
          </cell>
          <cell r="R31" t="str">
            <v xml:space="preserve">0,00 </v>
          </cell>
          <cell r="S31" t="str">
            <v xml:space="preserve">3,65% </v>
          </cell>
          <cell r="T31" t="str">
            <v xml:space="preserve">227,91 </v>
          </cell>
          <cell r="U31" t="str">
            <v xml:space="preserve">0,09% </v>
          </cell>
          <cell r="V31" t="str">
            <v xml:space="preserve">5,80 </v>
          </cell>
          <cell r="W31" t="str">
            <v xml:space="preserve">92,39% </v>
          </cell>
          <cell r="X31" t="str">
            <v xml:space="preserve">5.763,02 </v>
          </cell>
          <cell r="Y31" t="str">
            <v>12.000,67</v>
          </cell>
        </row>
        <row r="32">
          <cell r="A32" t="str">
            <v xml:space="preserve">P8047 </v>
          </cell>
          <cell r="B32" t="str">
            <v xml:space="preserve">Economista sênior </v>
          </cell>
          <cell r="C32" t="str">
            <v xml:space="preserve">mês </v>
          </cell>
          <cell r="D32" t="str">
            <v xml:space="preserve">11.432,41 </v>
          </cell>
          <cell r="E32" t="str">
            <v xml:space="preserve">79,97% </v>
          </cell>
          <cell r="F32" t="str">
            <v xml:space="preserve">9.142,50 </v>
          </cell>
          <cell r="G32" t="str">
            <v xml:space="preserve">4,70% </v>
          </cell>
          <cell r="H32" t="str">
            <v xml:space="preserve">537,62 </v>
          </cell>
          <cell r="I32" t="str">
            <v xml:space="preserve">0,00% </v>
          </cell>
          <cell r="J32" t="str">
            <v xml:space="preserve">0,00 </v>
          </cell>
          <cell r="K32" t="str">
            <v xml:space="preserve">0,00% </v>
          </cell>
          <cell r="L32" t="str">
            <v xml:space="preserve">0,00 </v>
          </cell>
          <cell r="M32" t="str">
            <v xml:space="preserve">0,00% </v>
          </cell>
          <cell r="N32" t="str">
            <v xml:space="preserve">0,00 </v>
          </cell>
          <cell r="O32" t="str">
            <v xml:space="preserve">0,03% </v>
          </cell>
          <cell r="P32" t="str">
            <v xml:space="preserve">3,44 </v>
          </cell>
          <cell r="Q32" t="str">
            <v xml:space="preserve">0,00% </v>
          </cell>
          <cell r="R32" t="str">
            <v xml:space="preserve">0,00 </v>
          </cell>
          <cell r="S32" t="str">
            <v xml:space="preserve">1,99% </v>
          </cell>
          <cell r="T32" t="str">
            <v xml:space="preserve">227,91 </v>
          </cell>
          <cell r="U32" t="str">
            <v xml:space="preserve">0,05% </v>
          </cell>
          <cell r="V32" t="str">
            <v xml:space="preserve">5,80 </v>
          </cell>
          <cell r="W32" t="str">
            <v xml:space="preserve">86,75% </v>
          </cell>
          <cell r="X32" t="str">
            <v xml:space="preserve">9.917,27 </v>
          </cell>
          <cell r="Y32" t="str">
            <v>21.349,68</v>
          </cell>
        </row>
        <row r="33">
          <cell r="A33" t="str">
            <v xml:space="preserve">P8051 </v>
          </cell>
          <cell r="B33" t="str">
            <v xml:space="preserve">Engenheiro agrimensor/Geógrafo júnior </v>
          </cell>
          <cell r="C33" t="str">
            <v xml:space="preserve">mês </v>
          </cell>
          <cell r="D33" t="str">
            <v xml:space="preserve">8.882,50 </v>
          </cell>
          <cell r="E33" t="str">
            <v xml:space="preserve">79,68% </v>
          </cell>
          <cell r="F33" t="str">
            <v xml:space="preserve">7.077,58 </v>
          </cell>
          <cell r="G33" t="str">
            <v xml:space="preserve">6,05% </v>
          </cell>
          <cell r="H33" t="str">
            <v xml:space="preserve">537,62 </v>
          </cell>
          <cell r="I33" t="str">
            <v xml:space="preserve">0,22% </v>
          </cell>
          <cell r="J33" t="str">
            <v xml:space="preserve">19,51 </v>
          </cell>
          <cell r="K33" t="str">
            <v xml:space="preserve">0,00% </v>
          </cell>
          <cell r="L33" t="str">
            <v xml:space="preserve">0,00 </v>
          </cell>
          <cell r="M33" t="str">
            <v xml:space="preserve">0,00% </v>
          </cell>
          <cell r="N33" t="str">
            <v xml:space="preserve">0,00 </v>
          </cell>
          <cell r="O33" t="str">
            <v xml:space="preserve">0,03% </v>
          </cell>
          <cell r="P33" t="str">
            <v xml:space="preserve">2,64 </v>
          </cell>
          <cell r="Q33" t="str">
            <v xml:space="preserve">0,00% </v>
          </cell>
          <cell r="R33" t="str">
            <v xml:space="preserve">0,00 </v>
          </cell>
          <cell r="S33" t="str">
            <v xml:space="preserve">2,57% </v>
          </cell>
          <cell r="T33" t="str">
            <v xml:space="preserve">227,91 </v>
          </cell>
          <cell r="U33" t="str">
            <v xml:space="preserve">0,07% </v>
          </cell>
          <cell r="V33" t="str">
            <v xml:space="preserve">5,80 </v>
          </cell>
          <cell r="W33" t="str">
            <v xml:space="preserve">88,61% </v>
          </cell>
          <cell r="X33" t="str">
            <v xml:space="preserve">7.871,06 </v>
          </cell>
          <cell r="Y33" t="str">
            <v>16.753,56</v>
          </cell>
        </row>
        <row r="34">
          <cell r="A34" t="str">
            <v xml:space="preserve">P8052 </v>
          </cell>
          <cell r="B34" t="str">
            <v xml:space="preserve">Engenheiro agrimensor / Geógrafo pleno </v>
          </cell>
          <cell r="C34" t="str">
            <v xml:space="preserve">mês </v>
          </cell>
          <cell r="D34" t="str">
            <v xml:space="preserve">9.548,62 </v>
          </cell>
          <cell r="E34" t="str">
            <v xml:space="preserve">79,68% </v>
          </cell>
          <cell r="F34" t="str">
            <v xml:space="preserve">7.608,34 </v>
          </cell>
          <cell r="G34" t="str">
            <v xml:space="preserve">5,63% </v>
          </cell>
          <cell r="H34" t="str">
            <v xml:space="preserve">537,62 </v>
          </cell>
          <cell r="I34" t="str">
            <v xml:space="preserve">0,20% </v>
          </cell>
          <cell r="J34" t="str">
            <v xml:space="preserve">19,51 </v>
          </cell>
          <cell r="K34" t="str">
            <v xml:space="preserve">0,00% </v>
          </cell>
          <cell r="L34" t="str">
            <v xml:space="preserve">0,00 </v>
          </cell>
          <cell r="M34" t="str">
            <v xml:space="preserve">0,00% </v>
          </cell>
          <cell r="N34" t="str">
            <v xml:space="preserve">0,00 </v>
          </cell>
          <cell r="O34" t="str">
            <v xml:space="preserve">0,03% </v>
          </cell>
          <cell r="P34" t="str">
            <v xml:space="preserve">2,64 </v>
          </cell>
          <cell r="Q34" t="str">
            <v xml:space="preserve">0,00% </v>
          </cell>
          <cell r="R34" t="str">
            <v xml:space="preserve">0,00 </v>
          </cell>
          <cell r="S34" t="str">
            <v xml:space="preserve">2,39% </v>
          </cell>
          <cell r="T34" t="str">
            <v xml:space="preserve">227,91 </v>
          </cell>
          <cell r="U34" t="str">
            <v xml:space="preserve">0,06% </v>
          </cell>
          <cell r="V34" t="str">
            <v xml:space="preserve">5,80 </v>
          </cell>
          <cell r="W34" t="str">
            <v xml:space="preserve">87,99% </v>
          </cell>
          <cell r="X34" t="str">
            <v xml:space="preserve">8.401,82 </v>
          </cell>
          <cell r="Y34" t="str">
            <v>17.950,44</v>
          </cell>
        </row>
        <row r="35">
          <cell r="A35" t="str">
            <v xml:space="preserve">P8053 </v>
          </cell>
          <cell r="B35" t="str">
            <v xml:space="preserve">Engenheiro agrimensor / Geógrafo sênior </v>
          </cell>
          <cell r="C35" t="str">
            <v xml:space="preserve">mês </v>
          </cell>
          <cell r="D35" t="str">
            <v xml:space="preserve">11.611,57 </v>
          </cell>
          <cell r="E35" t="str">
            <v xml:space="preserve">79,68% </v>
          </cell>
          <cell r="F35" t="str">
            <v xml:space="preserve">9.252,10 </v>
          </cell>
          <cell r="G35" t="str">
            <v xml:space="preserve">4,63% </v>
          </cell>
          <cell r="H35" t="str">
            <v xml:space="preserve">537,62 </v>
          </cell>
          <cell r="I35" t="str">
            <v xml:space="preserve">0,17% </v>
          </cell>
          <cell r="J35" t="str">
            <v xml:space="preserve">19,51 </v>
          </cell>
          <cell r="K35" t="str">
            <v xml:space="preserve">0,00% </v>
          </cell>
          <cell r="L35" t="str">
            <v xml:space="preserve">0,00 </v>
          </cell>
          <cell r="M35" t="str">
            <v xml:space="preserve">0,00% </v>
          </cell>
          <cell r="N35" t="str">
            <v xml:space="preserve">0,00 </v>
          </cell>
          <cell r="O35" t="str">
            <v xml:space="preserve">0,02% </v>
          </cell>
          <cell r="P35" t="str">
            <v xml:space="preserve">2,64 </v>
          </cell>
          <cell r="Q35" t="str">
            <v xml:space="preserve">0,00% </v>
          </cell>
          <cell r="R35" t="str">
            <v xml:space="preserve">0,00 </v>
          </cell>
          <cell r="S35" t="str">
            <v xml:space="preserve">1,96% </v>
          </cell>
          <cell r="T35" t="str">
            <v xml:space="preserve">227,91 </v>
          </cell>
          <cell r="U35" t="str">
            <v xml:space="preserve">0,05% </v>
          </cell>
          <cell r="V35" t="str">
            <v xml:space="preserve">5,80 </v>
          </cell>
          <cell r="W35" t="str">
            <v xml:space="preserve">86,51% </v>
          </cell>
          <cell r="X35" t="str">
            <v xml:space="preserve">10.045,58 </v>
          </cell>
          <cell r="Y35" t="str">
            <v>21.657,15</v>
          </cell>
        </row>
        <row r="36">
          <cell r="A36" t="str">
            <v xml:space="preserve">P8054 </v>
          </cell>
          <cell r="B36" t="str">
            <v xml:space="preserve">Engenheiro agrônomo júnior </v>
          </cell>
          <cell r="C36" t="str">
            <v xml:space="preserve">mês </v>
          </cell>
          <cell r="D36" t="str">
            <v xml:space="preserve">8.882,50 </v>
          </cell>
          <cell r="E36" t="str">
            <v xml:space="preserve">79,77% </v>
          </cell>
          <cell r="F36" t="str">
            <v xml:space="preserve">7.085,57 </v>
          </cell>
          <cell r="G36" t="str">
            <v xml:space="preserve">6,05% </v>
          </cell>
          <cell r="H36" t="str">
            <v xml:space="preserve">537,62 </v>
          </cell>
          <cell r="I36" t="str">
            <v xml:space="preserve">0,22% </v>
          </cell>
          <cell r="J36" t="str">
            <v xml:space="preserve">19,51 </v>
          </cell>
          <cell r="K36" t="str">
            <v xml:space="preserve">0,00% </v>
          </cell>
          <cell r="L36" t="str">
            <v xml:space="preserve">0,00 </v>
          </cell>
          <cell r="M36" t="str">
            <v xml:space="preserve">0,00% </v>
          </cell>
          <cell r="N36" t="str">
            <v xml:space="preserve">0,00 </v>
          </cell>
          <cell r="O36" t="str">
            <v xml:space="preserve">0,03% </v>
          </cell>
          <cell r="P36" t="str">
            <v xml:space="preserve">2,59 </v>
          </cell>
          <cell r="Q36" t="str">
            <v xml:space="preserve">0,00% </v>
          </cell>
          <cell r="R36" t="str">
            <v xml:space="preserve">0,00 </v>
          </cell>
          <cell r="S36" t="str">
            <v xml:space="preserve">2,57% </v>
          </cell>
          <cell r="T36" t="str">
            <v xml:space="preserve">227,91 </v>
          </cell>
          <cell r="U36" t="str">
            <v xml:space="preserve">0,07% </v>
          </cell>
          <cell r="V36" t="str">
            <v xml:space="preserve">5,80 </v>
          </cell>
          <cell r="W36" t="str">
            <v xml:space="preserve">88,70% </v>
          </cell>
          <cell r="X36" t="str">
            <v xml:space="preserve">7.879,00 </v>
          </cell>
          <cell r="Y36" t="str">
            <v>16.761,50</v>
          </cell>
        </row>
        <row r="37">
          <cell r="A37" t="str">
            <v xml:space="preserve">P8055 </v>
          </cell>
          <cell r="B37" t="str">
            <v xml:space="preserve">Engenheiro agrônomo pleno </v>
          </cell>
          <cell r="C37" t="str">
            <v xml:space="preserve">mês </v>
          </cell>
          <cell r="D37" t="str">
            <v xml:space="preserve">9.963,90 </v>
          </cell>
          <cell r="E37" t="str">
            <v xml:space="preserve">79,77% </v>
          </cell>
          <cell r="F37" t="str">
            <v xml:space="preserve">7.948,20 </v>
          </cell>
          <cell r="G37" t="str">
            <v xml:space="preserve">5,40% </v>
          </cell>
          <cell r="H37" t="str">
            <v xml:space="preserve">537,62 </v>
          </cell>
          <cell r="I37" t="str">
            <v xml:space="preserve">0,20% </v>
          </cell>
          <cell r="J37" t="str">
            <v xml:space="preserve">19,51 </v>
          </cell>
          <cell r="K37" t="str">
            <v xml:space="preserve">0,00% </v>
          </cell>
          <cell r="L37" t="str">
            <v xml:space="preserve">0,00 </v>
          </cell>
          <cell r="M37" t="str">
            <v xml:space="preserve">0,00% </v>
          </cell>
          <cell r="N37" t="str">
            <v xml:space="preserve">0,00 </v>
          </cell>
          <cell r="O37" t="str">
            <v xml:space="preserve">0,03% </v>
          </cell>
          <cell r="P37" t="str">
            <v xml:space="preserve">2,59 </v>
          </cell>
          <cell r="Q37" t="str">
            <v xml:space="preserve">0,00% </v>
          </cell>
          <cell r="R37" t="str">
            <v xml:space="preserve">0,00 </v>
          </cell>
          <cell r="S37" t="str">
            <v xml:space="preserve">2,29% </v>
          </cell>
          <cell r="T37" t="str">
            <v xml:space="preserve">227,91 </v>
          </cell>
          <cell r="U37" t="str">
            <v xml:space="preserve">0,06% </v>
          </cell>
          <cell r="V37" t="str">
            <v xml:space="preserve">5,80 </v>
          </cell>
          <cell r="W37" t="str">
            <v xml:space="preserve">87,73% </v>
          </cell>
          <cell r="X37" t="str">
            <v xml:space="preserve">8.741,63 </v>
          </cell>
          <cell r="Y37" t="str">
            <v>18.705,53</v>
          </cell>
        </row>
        <row r="38">
          <cell r="A38" t="str">
            <v xml:space="preserve">P8056 </v>
          </cell>
          <cell r="B38" t="str">
            <v xml:space="preserve">Engenheiro agrônomo sênior </v>
          </cell>
          <cell r="C38" t="str">
            <v xml:space="preserve">mês </v>
          </cell>
          <cell r="D38" t="str">
            <v xml:space="preserve">13.253,25 </v>
          </cell>
          <cell r="E38" t="str">
            <v xml:space="preserve">79,77% </v>
          </cell>
          <cell r="F38" t="str">
            <v xml:space="preserve">10.572,12 </v>
          </cell>
          <cell r="G38" t="str">
            <v xml:space="preserve">4,06% </v>
          </cell>
          <cell r="H38" t="str">
            <v xml:space="preserve">537,62 </v>
          </cell>
          <cell r="I38" t="str">
            <v xml:space="preserve">0,15% </v>
          </cell>
          <cell r="J38" t="str">
            <v xml:space="preserve">19,51 </v>
          </cell>
          <cell r="K38" t="str">
            <v xml:space="preserve">0,00% </v>
          </cell>
          <cell r="L38" t="str">
            <v xml:space="preserve">0,00 </v>
          </cell>
          <cell r="M38" t="str">
            <v xml:space="preserve">0,00% </v>
          </cell>
          <cell r="N38" t="str">
            <v xml:space="preserve">0,00 </v>
          </cell>
          <cell r="O38" t="str">
            <v xml:space="preserve">0,02% </v>
          </cell>
          <cell r="P38" t="str">
            <v xml:space="preserve">2,59 </v>
          </cell>
          <cell r="Q38" t="str">
            <v xml:space="preserve">0,00% </v>
          </cell>
          <cell r="R38" t="str">
            <v xml:space="preserve">0,00 </v>
          </cell>
          <cell r="S38" t="str">
            <v xml:space="preserve">1,72% </v>
          </cell>
          <cell r="T38" t="str">
            <v xml:space="preserve">227,91 </v>
          </cell>
          <cell r="U38" t="str">
            <v xml:space="preserve">0,04% </v>
          </cell>
          <cell r="V38" t="str">
            <v xml:space="preserve">5,80 </v>
          </cell>
          <cell r="W38" t="str">
            <v xml:space="preserve">85,76% </v>
          </cell>
          <cell r="X38" t="str">
            <v xml:space="preserve">11.365,55 </v>
          </cell>
          <cell r="Y38" t="str">
            <v>24.618,80</v>
          </cell>
        </row>
        <row r="39">
          <cell r="A39" t="str">
            <v xml:space="preserve">P8057 </v>
          </cell>
          <cell r="B39" t="str">
            <v xml:space="preserve">Engenheiro ambiental júnior </v>
          </cell>
          <cell r="C39" t="str">
            <v xml:space="preserve">mês </v>
          </cell>
          <cell r="D39" t="str">
            <v xml:space="preserve">8.882,50 </v>
          </cell>
          <cell r="E39" t="str">
            <v xml:space="preserve">79,93% </v>
          </cell>
          <cell r="F39" t="str">
            <v xml:space="preserve">7.099,78 </v>
          </cell>
          <cell r="G39" t="str">
            <v xml:space="preserve">6,05% </v>
          </cell>
          <cell r="H39" t="str">
            <v xml:space="preserve">537,62 </v>
          </cell>
          <cell r="I39" t="str">
            <v xml:space="preserve">0,22% </v>
          </cell>
          <cell r="J39" t="str">
            <v xml:space="preserve">19,51 </v>
          </cell>
          <cell r="K39" t="str">
            <v xml:space="preserve">0,00% </v>
          </cell>
          <cell r="L39" t="str">
            <v xml:space="preserve">0,00 </v>
          </cell>
          <cell r="M39" t="str">
            <v xml:space="preserve">0,00% </v>
          </cell>
          <cell r="N39" t="str">
            <v xml:space="preserve">0,00 </v>
          </cell>
          <cell r="O39" t="str">
            <v xml:space="preserve">0,03% </v>
          </cell>
          <cell r="P39" t="str">
            <v xml:space="preserve">2,57 </v>
          </cell>
          <cell r="Q39" t="str">
            <v xml:space="preserve">0,00% </v>
          </cell>
          <cell r="R39" t="str">
            <v xml:space="preserve">0,00 </v>
          </cell>
          <cell r="S39" t="str">
            <v xml:space="preserve">2,57% </v>
          </cell>
          <cell r="T39" t="str">
            <v xml:space="preserve">227,91 </v>
          </cell>
          <cell r="U39" t="str">
            <v xml:space="preserve">0,07% </v>
          </cell>
          <cell r="V39" t="str">
            <v xml:space="preserve">5,80 </v>
          </cell>
          <cell r="W39" t="str">
            <v xml:space="preserve">88,86% </v>
          </cell>
          <cell r="X39" t="str">
            <v xml:space="preserve">7.893,20 </v>
          </cell>
          <cell r="Y39" t="str">
            <v>16.775,70</v>
          </cell>
        </row>
        <row r="40">
          <cell r="A40" t="str">
            <v xml:space="preserve">P8058 </v>
          </cell>
          <cell r="B40" t="str">
            <v xml:space="preserve">Engenheiro ambiental pleno </v>
          </cell>
          <cell r="C40" t="str">
            <v xml:space="preserve">mês </v>
          </cell>
          <cell r="D40" t="str">
            <v xml:space="preserve">9.731,30 </v>
          </cell>
          <cell r="E40" t="str">
            <v xml:space="preserve">79,93% </v>
          </cell>
          <cell r="F40" t="str">
            <v xml:space="preserve">7.778,23 </v>
          </cell>
          <cell r="G40" t="str">
            <v xml:space="preserve">5,52% </v>
          </cell>
          <cell r="H40" t="str">
            <v xml:space="preserve">537,62 </v>
          </cell>
          <cell r="I40" t="str">
            <v xml:space="preserve">0,20% </v>
          </cell>
          <cell r="J40" t="str">
            <v xml:space="preserve">19,51 </v>
          </cell>
          <cell r="K40" t="str">
            <v xml:space="preserve">0,00% </v>
          </cell>
          <cell r="L40" t="str">
            <v xml:space="preserve">0,00 </v>
          </cell>
          <cell r="M40" t="str">
            <v xml:space="preserve">0,00% </v>
          </cell>
          <cell r="N40" t="str">
            <v xml:space="preserve">0,00 </v>
          </cell>
          <cell r="O40" t="str">
            <v xml:space="preserve">0,03% </v>
          </cell>
          <cell r="P40" t="str">
            <v xml:space="preserve">2,57 </v>
          </cell>
          <cell r="Q40" t="str">
            <v xml:space="preserve">0,00% </v>
          </cell>
          <cell r="R40" t="str">
            <v xml:space="preserve">0,00 </v>
          </cell>
          <cell r="S40" t="str">
            <v xml:space="preserve">2,34% </v>
          </cell>
          <cell r="T40" t="str">
            <v xml:space="preserve">227,91 </v>
          </cell>
          <cell r="U40" t="str">
            <v xml:space="preserve">0,06% </v>
          </cell>
          <cell r="V40" t="str">
            <v xml:space="preserve">5,80 </v>
          </cell>
          <cell r="W40" t="str">
            <v xml:space="preserve">88,08% </v>
          </cell>
          <cell r="X40" t="str">
            <v xml:space="preserve">8.571,65 </v>
          </cell>
          <cell r="Y40" t="str">
            <v>18.302,95</v>
          </cell>
        </row>
        <row r="41">
          <cell r="A41" t="str">
            <v xml:space="preserve">P8059 </v>
          </cell>
          <cell r="B41" t="str">
            <v xml:space="preserve">Engenheiro ambiental sênior </v>
          </cell>
          <cell r="C41" t="str">
            <v xml:space="preserve">mês </v>
          </cell>
          <cell r="D41" t="str">
            <v xml:space="preserve">12.174,19 </v>
          </cell>
          <cell r="E41" t="str">
            <v xml:space="preserve">79,93% </v>
          </cell>
          <cell r="F41" t="str">
            <v xml:space="preserve">9.730,83 </v>
          </cell>
          <cell r="G41" t="str">
            <v xml:space="preserve">4,42% </v>
          </cell>
          <cell r="H41" t="str">
            <v xml:space="preserve">537,62 </v>
          </cell>
          <cell r="I41" t="str">
            <v xml:space="preserve">0,16% </v>
          </cell>
          <cell r="J41" t="str">
            <v xml:space="preserve">19,51 </v>
          </cell>
          <cell r="K41" t="str">
            <v xml:space="preserve">0,00% </v>
          </cell>
          <cell r="L41" t="str">
            <v xml:space="preserve">0,00 </v>
          </cell>
          <cell r="M41" t="str">
            <v xml:space="preserve">0,00% </v>
          </cell>
          <cell r="N41" t="str">
            <v xml:space="preserve">0,00 </v>
          </cell>
          <cell r="O41" t="str">
            <v xml:space="preserve">0,02% </v>
          </cell>
          <cell r="P41" t="str">
            <v xml:space="preserve">2,57 </v>
          </cell>
          <cell r="Q41" t="str">
            <v xml:space="preserve">0,00% </v>
          </cell>
          <cell r="R41" t="str">
            <v xml:space="preserve">0,00 </v>
          </cell>
          <cell r="S41" t="str">
            <v xml:space="preserve">1,87% </v>
          </cell>
          <cell r="T41" t="str">
            <v xml:space="preserve">227,91 </v>
          </cell>
          <cell r="U41" t="str">
            <v xml:space="preserve">0,05% </v>
          </cell>
          <cell r="V41" t="str">
            <v xml:space="preserve">5,80 </v>
          </cell>
          <cell r="W41" t="str">
            <v xml:space="preserve">86,45% </v>
          </cell>
          <cell r="X41" t="str">
            <v xml:space="preserve">10.524,25 </v>
          </cell>
          <cell r="Y41" t="str">
            <v>22.698,44</v>
          </cell>
        </row>
        <row r="42">
          <cell r="A42" t="str">
            <v xml:space="preserve">P8060 </v>
          </cell>
          <cell r="B42" t="str">
            <v xml:space="preserve">Engenheiro consultor especial </v>
          </cell>
          <cell r="C42" t="str">
            <v xml:space="preserve">mês </v>
          </cell>
          <cell r="D42" t="str">
            <v xml:space="preserve">18.708,39 </v>
          </cell>
          <cell r="E42" t="str">
            <v xml:space="preserve">79,97% </v>
          </cell>
          <cell r="F42" t="str">
            <v xml:space="preserve">14.961,10 </v>
          </cell>
          <cell r="G42" t="str">
            <v xml:space="preserve">2,87% </v>
          </cell>
          <cell r="H42" t="str">
            <v xml:space="preserve">537,62 </v>
          </cell>
          <cell r="I42" t="str">
            <v xml:space="preserve">0,10% </v>
          </cell>
          <cell r="J42" t="str">
            <v xml:space="preserve">17,82 </v>
          </cell>
          <cell r="K42" t="str">
            <v xml:space="preserve">0,00% </v>
          </cell>
          <cell r="L42" t="str">
            <v xml:space="preserve">0,00 </v>
          </cell>
          <cell r="M42" t="str">
            <v xml:space="preserve">0,00% </v>
          </cell>
          <cell r="N42" t="str">
            <v xml:space="preserve">0,00 </v>
          </cell>
          <cell r="O42" t="str">
            <v xml:space="preserve">0,01% </v>
          </cell>
          <cell r="P42" t="str">
            <v xml:space="preserve">2,75 </v>
          </cell>
          <cell r="Q42" t="str">
            <v xml:space="preserve">0,00% </v>
          </cell>
          <cell r="R42" t="str">
            <v xml:space="preserve">0,00 </v>
          </cell>
          <cell r="S42" t="str">
            <v xml:space="preserve">1,22% </v>
          </cell>
          <cell r="T42" t="str">
            <v xml:space="preserve">227,91 </v>
          </cell>
          <cell r="U42" t="str">
            <v xml:space="preserve">0,03% </v>
          </cell>
          <cell r="V42" t="str">
            <v xml:space="preserve">5,80 </v>
          </cell>
          <cell r="W42" t="str">
            <v xml:space="preserve">84,20% </v>
          </cell>
          <cell r="X42" t="str">
            <v xml:space="preserve">15.753,00 </v>
          </cell>
          <cell r="Y42" t="str">
            <v>34.461,39</v>
          </cell>
        </row>
        <row r="43">
          <cell r="A43" t="str">
            <v xml:space="preserve">P8061 </v>
          </cell>
          <cell r="B43" t="str">
            <v xml:space="preserve">Engenheiro coordenador </v>
          </cell>
          <cell r="C43" t="str">
            <v xml:space="preserve">mês </v>
          </cell>
          <cell r="D43" t="str">
            <v xml:space="preserve">15.590,32 </v>
          </cell>
          <cell r="E43" t="str">
            <v xml:space="preserve">79,97% </v>
          </cell>
          <cell r="F43" t="str">
            <v xml:space="preserve">12.467,58 </v>
          </cell>
          <cell r="G43" t="str">
            <v xml:space="preserve">3,45% </v>
          </cell>
          <cell r="H43" t="str">
            <v xml:space="preserve">537,62 </v>
          </cell>
          <cell r="I43" t="str">
            <v xml:space="preserve">0,11% </v>
          </cell>
          <cell r="J43" t="str">
            <v xml:space="preserve">17,82 </v>
          </cell>
          <cell r="K43" t="str">
            <v xml:space="preserve">0,00% </v>
          </cell>
          <cell r="L43" t="str">
            <v xml:space="preserve">0,00 </v>
          </cell>
          <cell r="M43" t="str">
            <v xml:space="preserve">0,00% </v>
          </cell>
          <cell r="N43" t="str">
            <v xml:space="preserve">0,00 </v>
          </cell>
          <cell r="O43" t="str">
            <v xml:space="preserve">0,02% </v>
          </cell>
          <cell r="P43" t="str">
            <v xml:space="preserve">2,75 </v>
          </cell>
          <cell r="Q43" t="str">
            <v xml:space="preserve">0,00% </v>
          </cell>
          <cell r="R43" t="str">
            <v xml:space="preserve">0,00 </v>
          </cell>
          <cell r="S43" t="str">
            <v xml:space="preserve">1,46% </v>
          </cell>
          <cell r="T43" t="str">
            <v xml:space="preserve">227,91 </v>
          </cell>
          <cell r="U43" t="str">
            <v xml:space="preserve">0,04% </v>
          </cell>
          <cell r="V43" t="str">
            <v xml:space="preserve">5,80 </v>
          </cell>
          <cell r="W43" t="str">
            <v xml:space="preserve">85,05% </v>
          </cell>
          <cell r="X43" t="str">
            <v xml:space="preserve">13.259,49 </v>
          </cell>
          <cell r="Y43" t="str">
            <v>28.849,81</v>
          </cell>
        </row>
        <row r="44">
          <cell r="A44" t="str">
            <v xml:space="preserve">P8062 </v>
          </cell>
          <cell r="B44" t="str">
            <v xml:space="preserve">Engenheiro de pesca júnior </v>
          </cell>
          <cell r="C44" t="str">
            <v xml:space="preserve">mês </v>
          </cell>
          <cell r="D44" t="str">
            <v xml:space="preserve">8.882,50 </v>
          </cell>
          <cell r="E44" t="str">
            <v xml:space="preserve">80,18% </v>
          </cell>
          <cell r="F44" t="str">
            <v xml:space="preserve">7.121,99 </v>
          </cell>
          <cell r="G44" t="str">
            <v xml:space="preserve">6,05% </v>
          </cell>
          <cell r="H44" t="str">
            <v xml:space="preserve">537,62 </v>
          </cell>
          <cell r="I44" t="str">
            <v xml:space="preserve">0,22% </v>
          </cell>
          <cell r="J44" t="str">
            <v xml:space="preserve">19,51 </v>
          </cell>
          <cell r="K44" t="str">
            <v xml:space="preserve">0,00% </v>
          </cell>
          <cell r="L44" t="str">
            <v xml:space="preserve">0,00 </v>
          </cell>
          <cell r="M44" t="str">
            <v xml:space="preserve">0,00% </v>
          </cell>
          <cell r="N44" t="str">
            <v xml:space="preserve">0,00 </v>
          </cell>
          <cell r="O44" t="str">
            <v xml:space="preserve">0,04% </v>
          </cell>
          <cell r="P44" t="str">
            <v xml:space="preserve">3,23 </v>
          </cell>
          <cell r="Q44" t="str">
            <v xml:space="preserve">0,00% </v>
          </cell>
          <cell r="R44" t="str">
            <v xml:space="preserve">0,00 </v>
          </cell>
          <cell r="S44" t="str">
            <v xml:space="preserve">2,57% </v>
          </cell>
          <cell r="T44" t="str">
            <v xml:space="preserve">227,91 </v>
          </cell>
          <cell r="U44" t="str">
            <v xml:space="preserve">0,07% </v>
          </cell>
          <cell r="V44" t="str">
            <v xml:space="preserve">5,80 </v>
          </cell>
          <cell r="W44" t="str">
            <v xml:space="preserve">89,12% </v>
          </cell>
          <cell r="X44" t="str">
            <v xml:space="preserve">7.916,06 </v>
          </cell>
          <cell r="Y44" t="str">
            <v>16.798,56</v>
          </cell>
        </row>
        <row r="45">
          <cell r="A45" t="str">
            <v xml:space="preserve">P8063 </v>
          </cell>
          <cell r="B45" t="str">
            <v xml:space="preserve">Engenheiro de pesca pleno </v>
          </cell>
          <cell r="C45" t="str">
            <v xml:space="preserve">mês </v>
          </cell>
          <cell r="D45" t="str">
            <v xml:space="preserve">10.069,85 </v>
          </cell>
          <cell r="E45" t="str">
            <v xml:space="preserve">80,18% </v>
          </cell>
          <cell r="F45" t="str">
            <v xml:space="preserve">8.074,01 </v>
          </cell>
          <cell r="G45" t="str">
            <v xml:space="preserve">5,34% </v>
          </cell>
          <cell r="H45" t="str">
            <v xml:space="preserve">537,62 </v>
          </cell>
          <cell r="I45" t="str">
            <v xml:space="preserve">0,19% </v>
          </cell>
          <cell r="J45" t="str">
            <v xml:space="preserve">19,51 </v>
          </cell>
          <cell r="K45" t="str">
            <v xml:space="preserve">0,00% </v>
          </cell>
          <cell r="L45" t="str">
            <v xml:space="preserve">0,00 </v>
          </cell>
          <cell r="M45" t="str">
            <v xml:space="preserve">0,00% </v>
          </cell>
          <cell r="N45" t="str">
            <v xml:space="preserve">0,00 </v>
          </cell>
          <cell r="O45" t="str">
            <v xml:space="preserve">0,03% </v>
          </cell>
          <cell r="P45" t="str">
            <v xml:space="preserve">3,23 </v>
          </cell>
          <cell r="Q45" t="str">
            <v xml:space="preserve">0,00% </v>
          </cell>
          <cell r="R45" t="str">
            <v xml:space="preserve">0,00 </v>
          </cell>
          <cell r="S45" t="str">
            <v xml:space="preserve">2,26% </v>
          </cell>
          <cell r="T45" t="str">
            <v xml:space="preserve">227,91 </v>
          </cell>
          <cell r="U45" t="str">
            <v xml:space="preserve">0,06% </v>
          </cell>
          <cell r="V45" t="str">
            <v xml:space="preserve">5,80 </v>
          </cell>
          <cell r="W45" t="str">
            <v xml:space="preserve">88,07% </v>
          </cell>
          <cell r="X45" t="str">
            <v xml:space="preserve">8.868,08 </v>
          </cell>
          <cell r="Y45" t="str">
            <v>18.937,93</v>
          </cell>
        </row>
        <row r="46">
          <cell r="A46" t="str">
            <v xml:space="preserve">P8064 </v>
          </cell>
          <cell r="B46" t="str">
            <v xml:space="preserve">Engenheiro de pesca sênior </v>
          </cell>
          <cell r="C46" t="str">
            <v xml:space="preserve">mês </v>
          </cell>
          <cell r="D46" t="str">
            <v xml:space="preserve">13.071,14 </v>
          </cell>
          <cell r="E46" t="str">
            <v xml:space="preserve">80,18% </v>
          </cell>
          <cell r="F46" t="str">
            <v xml:space="preserve">10.480,44 </v>
          </cell>
          <cell r="G46" t="str">
            <v xml:space="preserve">4,11% </v>
          </cell>
          <cell r="H46" t="str">
            <v xml:space="preserve">537,62 </v>
          </cell>
          <cell r="I46" t="str">
            <v xml:space="preserve">0,15% </v>
          </cell>
          <cell r="J46" t="str">
            <v xml:space="preserve">19,51 </v>
          </cell>
          <cell r="K46" t="str">
            <v xml:space="preserve">0,00% </v>
          </cell>
          <cell r="L46" t="str">
            <v xml:space="preserve">0,00 </v>
          </cell>
          <cell r="M46" t="str">
            <v xml:space="preserve">0,00% </v>
          </cell>
          <cell r="N46" t="str">
            <v xml:space="preserve">0,00 </v>
          </cell>
          <cell r="O46" t="str">
            <v xml:space="preserve">0,02% </v>
          </cell>
          <cell r="P46" t="str">
            <v xml:space="preserve">3,23 </v>
          </cell>
          <cell r="Q46" t="str">
            <v xml:space="preserve">0,00% </v>
          </cell>
          <cell r="R46" t="str">
            <v xml:space="preserve">0,00 </v>
          </cell>
          <cell r="S46" t="str">
            <v xml:space="preserve">1,74% </v>
          </cell>
          <cell r="T46" t="str">
            <v xml:space="preserve">227,91 </v>
          </cell>
          <cell r="U46" t="str">
            <v xml:space="preserve">0,04% </v>
          </cell>
          <cell r="V46" t="str">
            <v xml:space="preserve">5,80 </v>
          </cell>
          <cell r="W46" t="str">
            <v xml:space="preserve">86,26% </v>
          </cell>
          <cell r="X46" t="str">
            <v xml:space="preserve">11.274,51 </v>
          </cell>
          <cell r="Y46" t="str">
            <v>24.345,66</v>
          </cell>
        </row>
        <row r="47">
          <cell r="A47" t="str">
            <v xml:space="preserve">P8065 </v>
          </cell>
          <cell r="B47" t="str">
            <v xml:space="preserve">Engenheiro de projetos júnior </v>
          </cell>
          <cell r="C47" t="str">
            <v xml:space="preserve">mês </v>
          </cell>
          <cell r="D47" t="str">
            <v xml:space="preserve">8.882,50 </v>
          </cell>
          <cell r="E47" t="str">
            <v xml:space="preserve">79,97% </v>
          </cell>
          <cell r="F47" t="str">
            <v xml:space="preserve">7.103,34 </v>
          </cell>
          <cell r="G47" t="str">
            <v xml:space="preserve">6,05% </v>
          </cell>
          <cell r="H47" t="str">
            <v xml:space="preserve">537,62 </v>
          </cell>
          <cell r="I47" t="str">
            <v xml:space="preserve">0,22% </v>
          </cell>
          <cell r="J47" t="str">
            <v xml:space="preserve">19,51 </v>
          </cell>
          <cell r="K47" t="str">
            <v xml:space="preserve">0,00% </v>
          </cell>
          <cell r="L47" t="str">
            <v xml:space="preserve">0,00 </v>
          </cell>
          <cell r="M47" t="str">
            <v xml:space="preserve">0,00% </v>
          </cell>
          <cell r="N47" t="str">
            <v xml:space="preserve">0,00 </v>
          </cell>
          <cell r="O47" t="str">
            <v xml:space="preserve">0,03% </v>
          </cell>
          <cell r="P47" t="str">
            <v xml:space="preserve">2,75 </v>
          </cell>
          <cell r="Q47" t="str">
            <v xml:space="preserve">0,00% </v>
          </cell>
          <cell r="R47" t="str">
            <v xml:space="preserve">0,00 </v>
          </cell>
          <cell r="S47" t="str">
            <v xml:space="preserve">2,57% </v>
          </cell>
          <cell r="T47" t="str">
            <v xml:space="preserve">227,91 </v>
          </cell>
          <cell r="U47" t="str">
            <v xml:space="preserve">0,07% </v>
          </cell>
          <cell r="V47" t="str">
            <v xml:space="preserve">5,80 </v>
          </cell>
          <cell r="W47" t="str">
            <v xml:space="preserve">88,90% </v>
          </cell>
          <cell r="X47" t="str">
            <v xml:space="preserve">7.896,93 </v>
          </cell>
          <cell r="Y47" t="str">
            <v>16.779,43</v>
          </cell>
        </row>
        <row r="48">
          <cell r="A48" t="str">
            <v xml:space="preserve">P8066 </v>
          </cell>
          <cell r="B48" t="str">
            <v xml:space="preserve">Engenheiro de projetos pleno </v>
          </cell>
          <cell r="C48" t="str">
            <v xml:space="preserve">mês </v>
          </cell>
          <cell r="D48" t="str">
            <v xml:space="preserve">10.173,73 </v>
          </cell>
          <cell r="E48" t="str">
            <v xml:space="preserve">79,97% </v>
          </cell>
          <cell r="F48" t="str">
            <v xml:space="preserve">8.135,93 </v>
          </cell>
          <cell r="G48" t="str">
            <v xml:space="preserve">5,28% </v>
          </cell>
          <cell r="H48" t="str">
            <v xml:space="preserve">537,62 </v>
          </cell>
          <cell r="I48" t="str">
            <v xml:space="preserve">0,19% </v>
          </cell>
          <cell r="J48" t="str">
            <v xml:space="preserve">19,51 </v>
          </cell>
          <cell r="K48" t="str">
            <v xml:space="preserve">0,00% </v>
          </cell>
          <cell r="L48" t="str">
            <v xml:space="preserve">0,00 </v>
          </cell>
          <cell r="M48" t="str">
            <v xml:space="preserve">0,00% </v>
          </cell>
          <cell r="N48" t="str">
            <v xml:space="preserve">0,00 </v>
          </cell>
          <cell r="O48" t="str">
            <v xml:space="preserve">0,03% </v>
          </cell>
          <cell r="P48" t="str">
            <v xml:space="preserve">2,75 </v>
          </cell>
          <cell r="Q48" t="str">
            <v xml:space="preserve">0,00% </v>
          </cell>
          <cell r="R48" t="str">
            <v xml:space="preserve">0,00 </v>
          </cell>
          <cell r="S48" t="str">
            <v xml:space="preserve">2,24% </v>
          </cell>
          <cell r="T48" t="str">
            <v xml:space="preserve">227,91 </v>
          </cell>
          <cell r="U48" t="str">
            <v xml:space="preserve">0,06% </v>
          </cell>
          <cell r="V48" t="str">
            <v xml:space="preserve">5,80 </v>
          </cell>
          <cell r="W48" t="str">
            <v xml:space="preserve">87,77% </v>
          </cell>
          <cell r="X48" t="str">
            <v xml:space="preserve">8.929,53 </v>
          </cell>
          <cell r="Y48" t="str">
            <v>19.103,26</v>
          </cell>
        </row>
        <row r="49">
          <cell r="A49" t="str">
            <v xml:space="preserve">P8067 </v>
          </cell>
          <cell r="B49" t="str">
            <v xml:space="preserve">Engenheiro de projetos sênior </v>
          </cell>
          <cell r="C49" t="str">
            <v xml:space="preserve">mês </v>
          </cell>
          <cell r="D49" t="str">
            <v xml:space="preserve">13.304,41 </v>
          </cell>
          <cell r="E49" t="str">
            <v xml:space="preserve">79,97% </v>
          </cell>
          <cell r="F49" t="str">
            <v xml:space="preserve">10.639,54 </v>
          </cell>
          <cell r="G49" t="str">
            <v xml:space="preserve">4,04% </v>
          </cell>
          <cell r="H49" t="str">
            <v xml:space="preserve">537,62 </v>
          </cell>
          <cell r="I49" t="str">
            <v xml:space="preserve">0,15% </v>
          </cell>
          <cell r="J49" t="str">
            <v xml:space="preserve">19,51 </v>
          </cell>
          <cell r="K49" t="str">
            <v xml:space="preserve">0,00% </v>
          </cell>
          <cell r="L49" t="str">
            <v xml:space="preserve">0,00 </v>
          </cell>
          <cell r="M49" t="str">
            <v xml:space="preserve">0,00% </v>
          </cell>
          <cell r="N49" t="str">
            <v xml:space="preserve">0,00 </v>
          </cell>
          <cell r="O49" t="str">
            <v xml:space="preserve">0,02% </v>
          </cell>
          <cell r="P49" t="str">
            <v xml:space="preserve">2,75 </v>
          </cell>
          <cell r="Q49" t="str">
            <v xml:space="preserve">0,00% </v>
          </cell>
          <cell r="R49" t="str">
            <v xml:space="preserve">0,00 </v>
          </cell>
          <cell r="S49" t="str">
            <v xml:space="preserve">1,71% </v>
          </cell>
          <cell r="T49" t="str">
            <v xml:space="preserve">227,91 </v>
          </cell>
          <cell r="U49" t="str">
            <v xml:space="preserve">0,04% </v>
          </cell>
          <cell r="V49" t="str">
            <v xml:space="preserve">5,80 </v>
          </cell>
          <cell r="W49" t="str">
            <v xml:space="preserve">85,93% </v>
          </cell>
          <cell r="X49" t="str">
            <v xml:space="preserve">11.433,14 </v>
          </cell>
          <cell r="Y49" t="str">
            <v>24.737,55</v>
          </cell>
        </row>
        <row r="50">
          <cell r="A50" t="str">
            <v xml:space="preserve">P8068 </v>
          </cell>
          <cell r="B50" t="str">
            <v xml:space="preserve">Engenheiro florestal júnior </v>
          </cell>
          <cell r="C50" t="str">
            <v xml:space="preserve">mês </v>
          </cell>
          <cell r="D50" t="str">
            <v xml:space="preserve">8.882,50 </v>
          </cell>
          <cell r="E50" t="str">
            <v xml:space="preserve">80,18% </v>
          </cell>
          <cell r="F50" t="str">
            <v xml:space="preserve">7.121,99 </v>
          </cell>
          <cell r="G50" t="str">
            <v xml:space="preserve">6,05% </v>
          </cell>
          <cell r="H50" t="str">
            <v xml:space="preserve">537,62 </v>
          </cell>
          <cell r="I50" t="str">
            <v xml:space="preserve">0,22% </v>
          </cell>
          <cell r="J50" t="str">
            <v xml:space="preserve">19,51 </v>
          </cell>
          <cell r="K50" t="str">
            <v xml:space="preserve">0,00% </v>
          </cell>
          <cell r="L50" t="str">
            <v xml:space="preserve">0,00 </v>
          </cell>
          <cell r="M50" t="str">
            <v xml:space="preserve">0,00% </v>
          </cell>
          <cell r="N50" t="str">
            <v xml:space="preserve">0,00 </v>
          </cell>
          <cell r="O50" t="str">
            <v xml:space="preserve">0,04% </v>
          </cell>
          <cell r="P50" t="str">
            <v xml:space="preserve">3,23 </v>
          </cell>
          <cell r="Q50" t="str">
            <v xml:space="preserve">0,00% </v>
          </cell>
          <cell r="R50" t="str">
            <v xml:space="preserve">0,00 </v>
          </cell>
          <cell r="S50" t="str">
            <v xml:space="preserve">2,57% </v>
          </cell>
          <cell r="T50" t="str">
            <v xml:space="preserve">227,91 </v>
          </cell>
          <cell r="U50" t="str">
            <v xml:space="preserve">0,07% </v>
          </cell>
          <cell r="V50" t="str">
            <v xml:space="preserve">5,80 </v>
          </cell>
          <cell r="W50" t="str">
            <v xml:space="preserve">89,12% </v>
          </cell>
          <cell r="X50" t="str">
            <v xml:space="preserve">7.916,06 </v>
          </cell>
          <cell r="Y50" t="str">
            <v>16.798,56</v>
          </cell>
        </row>
        <row r="51">
          <cell r="A51" t="str">
            <v xml:space="preserve">P8069 </v>
          </cell>
          <cell r="B51" t="str">
            <v xml:space="preserve">Engenheiro florestal pleno </v>
          </cell>
          <cell r="C51" t="str">
            <v xml:space="preserve">mês </v>
          </cell>
          <cell r="D51" t="str">
            <v xml:space="preserve">10.069,85 </v>
          </cell>
          <cell r="E51" t="str">
            <v xml:space="preserve">80,18% </v>
          </cell>
          <cell r="F51" t="str">
            <v xml:space="preserve">8.074,01 </v>
          </cell>
          <cell r="G51" t="str">
            <v xml:space="preserve">5,34% </v>
          </cell>
          <cell r="H51" t="str">
            <v xml:space="preserve">537,62 </v>
          </cell>
          <cell r="I51" t="str">
            <v xml:space="preserve">0,19% </v>
          </cell>
          <cell r="J51" t="str">
            <v xml:space="preserve">19,51 </v>
          </cell>
          <cell r="K51" t="str">
            <v xml:space="preserve">0,00% </v>
          </cell>
          <cell r="L51" t="str">
            <v xml:space="preserve">0,00 </v>
          </cell>
          <cell r="M51" t="str">
            <v xml:space="preserve">0,00% </v>
          </cell>
          <cell r="N51" t="str">
            <v xml:space="preserve">0,00 </v>
          </cell>
          <cell r="O51" t="str">
            <v xml:space="preserve">0,03% </v>
          </cell>
          <cell r="P51" t="str">
            <v xml:space="preserve">3,23 </v>
          </cell>
          <cell r="Q51" t="str">
            <v xml:space="preserve">0,00% </v>
          </cell>
          <cell r="R51" t="str">
            <v xml:space="preserve">0,00 </v>
          </cell>
          <cell r="S51" t="str">
            <v xml:space="preserve">2,26% </v>
          </cell>
          <cell r="T51" t="str">
            <v xml:space="preserve">227,91 </v>
          </cell>
          <cell r="U51" t="str">
            <v xml:space="preserve">0,06% </v>
          </cell>
          <cell r="V51" t="str">
            <v xml:space="preserve">5,80 </v>
          </cell>
          <cell r="W51" t="str">
            <v xml:space="preserve">88,07% </v>
          </cell>
          <cell r="X51" t="str">
            <v xml:space="preserve">8.868,08 </v>
          </cell>
          <cell r="Y51" t="str">
            <v>18.937,93</v>
          </cell>
        </row>
        <row r="52">
          <cell r="A52" t="str">
            <v xml:space="preserve">P8070 </v>
          </cell>
          <cell r="B52" t="str">
            <v xml:space="preserve">Engenheiro florestal sênior </v>
          </cell>
          <cell r="C52" t="str">
            <v xml:space="preserve">mês </v>
          </cell>
          <cell r="D52" t="str">
            <v xml:space="preserve">13.071,14 </v>
          </cell>
          <cell r="E52" t="str">
            <v xml:space="preserve">80,18% </v>
          </cell>
          <cell r="F52" t="str">
            <v xml:space="preserve">10.480,44 </v>
          </cell>
          <cell r="G52" t="str">
            <v xml:space="preserve">4,11% </v>
          </cell>
          <cell r="H52" t="str">
            <v xml:space="preserve">537,62 </v>
          </cell>
          <cell r="I52" t="str">
            <v xml:space="preserve">0,15% </v>
          </cell>
          <cell r="J52" t="str">
            <v xml:space="preserve">19,51 </v>
          </cell>
          <cell r="K52" t="str">
            <v xml:space="preserve">0,00% </v>
          </cell>
          <cell r="L52" t="str">
            <v xml:space="preserve">0,00 </v>
          </cell>
          <cell r="M52" t="str">
            <v xml:space="preserve">0,00% </v>
          </cell>
          <cell r="N52" t="str">
            <v xml:space="preserve">0,00 </v>
          </cell>
          <cell r="O52" t="str">
            <v xml:space="preserve">0,02% </v>
          </cell>
          <cell r="P52" t="str">
            <v xml:space="preserve">3,23 </v>
          </cell>
          <cell r="Q52" t="str">
            <v xml:space="preserve">0,00% </v>
          </cell>
          <cell r="R52" t="str">
            <v xml:space="preserve">0,00 </v>
          </cell>
          <cell r="S52" t="str">
            <v xml:space="preserve">1,74% </v>
          </cell>
          <cell r="T52" t="str">
            <v xml:space="preserve">227,91 </v>
          </cell>
          <cell r="U52" t="str">
            <v xml:space="preserve">0,04% </v>
          </cell>
          <cell r="V52" t="str">
            <v xml:space="preserve">5,80 </v>
          </cell>
          <cell r="W52" t="str">
            <v xml:space="preserve">86,26% </v>
          </cell>
          <cell r="X52" t="str">
            <v xml:space="preserve">11.274,51 </v>
          </cell>
          <cell r="Y52" t="str">
            <v>24.345,66</v>
          </cell>
        </row>
        <row r="53">
          <cell r="A53" t="str">
            <v xml:space="preserve">P8080 </v>
          </cell>
          <cell r="B53" t="str">
            <v xml:space="preserve">Geólogo júnior </v>
          </cell>
          <cell r="C53" t="str">
            <v xml:space="preserve">mês </v>
          </cell>
          <cell r="D53" t="str">
            <v xml:space="preserve">8.882,50 </v>
          </cell>
          <cell r="E53" t="str">
            <v xml:space="preserve">80,33% </v>
          </cell>
          <cell r="F53" t="str">
            <v xml:space="preserve">7.135,31 </v>
          </cell>
          <cell r="G53" t="str">
            <v xml:space="preserve">6,05% </v>
          </cell>
          <cell r="H53" t="str">
            <v xml:space="preserve">537,62 </v>
          </cell>
          <cell r="I53" t="str">
            <v xml:space="preserve">0,22% </v>
          </cell>
          <cell r="J53" t="str">
            <v xml:space="preserve">19,51 </v>
          </cell>
          <cell r="K53" t="str">
            <v xml:space="preserve">0,00% </v>
          </cell>
          <cell r="L53" t="str">
            <v xml:space="preserve">0,00 </v>
          </cell>
          <cell r="M53" t="str">
            <v xml:space="preserve">0,00% </v>
          </cell>
          <cell r="N53" t="str">
            <v xml:space="preserve">0,00 </v>
          </cell>
          <cell r="O53" t="str">
            <v xml:space="preserve">0,04% </v>
          </cell>
          <cell r="P53" t="str">
            <v xml:space="preserve">3,12 </v>
          </cell>
          <cell r="Q53" t="str">
            <v xml:space="preserve">0,00% </v>
          </cell>
          <cell r="R53" t="str">
            <v xml:space="preserve">0,00 </v>
          </cell>
          <cell r="S53" t="str">
            <v xml:space="preserve">2,57% </v>
          </cell>
          <cell r="T53" t="str">
            <v xml:space="preserve">227,91 </v>
          </cell>
          <cell r="U53" t="str">
            <v xml:space="preserve">0,07% </v>
          </cell>
          <cell r="V53" t="str">
            <v xml:space="preserve">5,80 </v>
          </cell>
          <cell r="W53" t="str">
            <v xml:space="preserve">89,27% </v>
          </cell>
          <cell r="X53" t="str">
            <v xml:space="preserve">7.929,28 </v>
          </cell>
          <cell r="Y53" t="str">
            <v>16.811,78</v>
          </cell>
        </row>
        <row r="54">
          <cell r="A54" t="str">
            <v xml:space="preserve">P8081 </v>
          </cell>
          <cell r="B54" t="str">
            <v xml:space="preserve">Geólogo pleno </v>
          </cell>
          <cell r="C54" t="str">
            <v xml:space="preserve">mês </v>
          </cell>
          <cell r="D54" t="str">
            <v xml:space="preserve">10.674,76 </v>
          </cell>
          <cell r="E54" t="str">
            <v xml:space="preserve">80,33% </v>
          </cell>
          <cell r="F54" t="str">
            <v xml:space="preserve">8.575,03 </v>
          </cell>
          <cell r="G54" t="str">
            <v xml:space="preserve">5,04% </v>
          </cell>
          <cell r="H54" t="str">
            <v xml:space="preserve">537,62 </v>
          </cell>
          <cell r="I54" t="str">
            <v xml:space="preserve">0,18% </v>
          </cell>
          <cell r="J54" t="str">
            <v xml:space="preserve">19,51 </v>
          </cell>
          <cell r="K54" t="str">
            <v xml:space="preserve">0,00% </v>
          </cell>
          <cell r="L54" t="str">
            <v xml:space="preserve">0,00 </v>
          </cell>
          <cell r="M54" t="str">
            <v xml:space="preserve">0,00% </v>
          </cell>
          <cell r="N54" t="str">
            <v xml:space="preserve">0,00 </v>
          </cell>
          <cell r="O54" t="str">
            <v xml:space="preserve">0,03% </v>
          </cell>
          <cell r="P54" t="str">
            <v xml:space="preserve">3,12 </v>
          </cell>
          <cell r="Q54" t="str">
            <v xml:space="preserve">0,00% </v>
          </cell>
          <cell r="R54" t="str">
            <v xml:space="preserve">0,00 </v>
          </cell>
          <cell r="S54" t="str">
            <v xml:space="preserve">2,14% </v>
          </cell>
          <cell r="T54" t="str">
            <v xml:space="preserve">227,91 </v>
          </cell>
          <cell r="U54" t="str">
            <v xml:space="preserve">0,05% </v>
          </cell>
          <cell r="V54" t="str">
            <v xml:space="preserve">5,80 </v>
          </cell>
          <cell r="W54" t="str">
            <v xml:space="preserve">87,77% </v>
          </cell>
          <cell r="X54" t="str">
            <v xml:space="preserve">9.369,00 </v>
          </cell>
          <cell r="Y54" t="str">
            <v>20.043,76</v>
          </cell>
        </row>
        <row r="55">
          <cell r="A55" t="str">
            <v xml:space="preserve">P8082 </v>
          </cell>
          <cell r="B55" t="str">
            <v xml:space="preserve">Geólogo sênior </v>
          </cell>
          <cell r="C55" t="str">
            <v xml:space="preserve">mês </v>
          </cell>
          <cell r="D55" t="str">
            <v xml:space="preserve">14.840,36 </v>
          </cell>
          <cell r="E55" t="str">
            <v xml:space="preserve">80,33% </v>
          </cell>
          <cell r="F55" t="str">
            <v xml:space="preserve">11.921,26 </v>
          </cell>
          <cell r="G55" t="str">
            <v xml:space="preserve">3,62% </v>
          </cell>
          <cell r="H55" t="str">
            <v xml:space="preserve">537,62 </v>
          </cell>
          <cell r="I55" t="str">
            <v xml:space="preserve">0,13% </v>
          </cell>
          <cell r="J55" t="str">
            <v xml:space="preserve">19,51 </v>
          </cell>
          <cell r="K55" t="str">
            <v xml:space="preserve">0,00% </v>
          </cell>
          <cell r="L55" t="str">
            <v xml:space="preserve">0,00 </v>
          </cell>
          <cell r="M55" t="str">
            <v xml:space="preserve">0,00% </v>
          </cell>
          <cell r="N55" t="str">
            <v xml:space="preserve">0,00 </v>
          </cell>
          <cell r="O55" t="str">
            <v xml:space="preserve">0,02% </v>
          </cell>
          <cell r="P55" t="str">
            <v xml:space="preserve">3,12 </v>
          </cell>
          <cell r="Q55" t="str">
            <v xml:space="preserve">0,00% </v>
          </cell>
          <cell r="R55" t="str">
            <v xml:space="preserve">0,00 </v>
          </cell>
          <cell r="S55" t="str">
            <v xml:space="preserve">1,54% </v>
          </cell>
          <cell r="T55" t="str">
            <v xml:space="preserve">227,91 </v>
          </cell>
          <cell r="U55" t="str">
            <v xml:space="preserve">0,04% </v>
          </cell>
          <cell r="V55" t="str">
            <v xml:space="preserve">5,80 </v>
          </cell>
          <cell r="W55" t="str">
            <v xml:space="preserve">85,68% </v>
          </cell>
          <cell r="X55" t="str">
            <v xml:space="preserve">12.715,23 </v>
          </cell>
          <cell r="Y55" t="str">
            <v>27.555,59</v>
          </cell>
        </row>
        <row r="56">
          <cell r="A56" t="str">
            <v xml:space="preserve">P8086 </v>
          </cell>
          <cell r="B56" t="str">
            <v xml:space="preserve">Historiador/Sociólogo júnior </v>
          </cell>
          <cell r="C56" t="str">
            <v xml:space="preserve">mês </v>
          </cell>
          <cell r="D56" t="str">
            <v xml:space="preserve">2.724,65 </v>
          </cell>
          <cell r="E56" t="str">
            <v xml:space="preserve">80,10% </v>
          </cell>
          <cell r="F56" t="str">
            <v xml:space="preserve">2.182,45 </v>
          </cell>
          <cell r="G56" t="str">
            <v xml:space="preserve">19,73% </v>
          </cell>
          <cell r="H56" t="str">
            <v xml:space="preserve">537,62 </v>
          </cell>
          <cell r="I56" t="str">
            <v xml:space="preserve">0,72% </v>
          </cell>
          <cell r="J56" t="str">
            <v xml:space="preserve">19,51 </v>
          </cell>
          <cell r="K56" t="str">
            <v xml:space="preserve">0,00% </v>
          </cell>
          <cell r="L56" t="str">
            <v xml:space="preserve">0,00 </v>
          </cell>
          <cell r="M56" t="str">
            <v xml:space="preserve">2,04% </v>
          </cell>
          <cell r="N56" t="str">
            <v xml:space="preserve">55,55 </v>
          </cell>
          <cell r="O56" t="str">
            <v xml:space="preserve">0,10% </v>
          </cell>
          <cell r="P56" t="str">
            <v xml:space="preserve">2,73 </v>
          </cell>
          <cell r="Q56" t="str">
            <v xml:space="preserve">0,00% </v>
          </cell>
          <cell r="R56" t="str">
            <v xml:space="preserve">0,00 </v>
          </cell>
          <cell r="S56" t="str">
            <v xml:space="preserve">8,36% </v>
          </cell>
          <cell r="T56" t="str">
            <v xml:space="preserve">227,91 </v>
          </cell>
          <cell r="U56" t="str">
            <v xml:space="preserve">0,21% </v>
          </cell>
          <cell r="V56" t="str">
            <v xml:space="preserve">5,80 </v>
          </cell>
          <cell r="W56" t="str">
            <v xml:space="preserve">111,26% </v>
          </cell>
          <cell r="X56" t="str">
            <v xml:space="preserve">3.031,57 </v>
          </cell>
          <cell r="Y56" t="str">
            <v>5.756,22</v>
          </cell>
        </row>
        <row r="57">
          <cell r="A57" t="str">
            <v xml:space="preserve">P8087 </v>
          </cell>
          <cell r="B57" t="str">
            <v xml:space="preserve">Historiador/Sociólogo pleno </v>
          </cell>
          <cell r="C57" t="str">
            <v xml:space="preserve">mês </v>
          </cell>
          <cell r="D57" t="str">
            <v xml:space="preserve">3.632,87 </v>
          </cell>
          <cell r="E57" t="str">
            <v xml:space="preserve">80,10% </v>
          </cell>
          <cell r="F57" t="str">
            <v xml:space="preserve">2.909,93 </v>
          </cell>
          <cell r="G57" t="str">
            <v xml:space="preserve">14,80% </v>
          </cell>
          <cell r="H57" t="str">
            <v xml:space="preserve">537,62 </v>
          </cell>
          <cell r="I57" t="str">
            <v xml:space="preserve">0,54% </v>
          </cell>
          <cell r="J57" t="str">
            <v xml:space="preserve">19,51 </v>
          </cell>
          <cell r="K57" t="str">
            <v xml:space="preserve">0,00% </v>
          </cell>
          <cell r="L57" t="str">
            <v xml:space="preserve">0,00 </v>
          </cell>
          <cell r="M57" t="str">
            <v xml:space="preserve">0,03% </v>
          </cell>
          <cell r="N57" t="str">
            <v xml:space="preserve">1,06 </v>
          </cell>
          <cell r="O57" t="str">
            <v xml:space="preserve">0,08% </v>
          </cell>
          <cell r="P57" t="str">
            <v xml:space="preserve">2,73 </v>
          </cell>
          <cell r="Q57" t="str">
            <v xml:space="preserve">0,00% </v>
          </cell>
          <cell r="R57" t="str">
            <v xml:space="preserve">0,00 </v>
          </cell>
          <cell r="S57" t="str">
            <v xml:space="preserve">6,27% </v>
          </cell>
          <cell r="T57" t="str">
            <v xml:space="preserve">227,91 </v>
          </cell>
          <cell r="U57" t="str">
            <v xml:space="preserve">0,16% </v>
          </cell>
          <cell r="V57" t="str">
            <v xml:space="preserve">5,80 </v>
          </cell>
          <cell r="W57" t="str">
            <v xml:space="preserve">101,97% </v>
          </cell>
          <cell r="X57" t="str">
            <v xml:space="preserve">3.704,56 </v>
          </cell>
          <cell r="Y57" t="str">
            <v>7.337,43</v>
          </cell>
        </row>
        <row r="58">
          <cell r="A58" t="str">
            <v xml:space="preserve">P8088 </v>
          </cell>
          <cell r="B58" t="str">
            <v xml:space="preserve">Historiador/Sociólogo sênior </v>
          </cell>
          <cell r="C58" t="str">
            <v xml:space="preserve">mês </v>
          </cell>
          <cell r="D58" t="str">
            <v xml:space="preserve">7.036,87 </v>
          </cell>
          <cell r="E58" t="str">
            <v xml:space="preserve">80,10% </v>
          </cell>
          <cell r="F58" t="str">
            <v xml:space="preserve">5.636,53 </v>
          </cell>
          <cell r="G58" t="str">
            <v xml:space="preserve">7,64% </v>
          </cell>
          <cell r="H58" t="str">
            <v xml:space="preserve">537,62 </v>
          </cell>
          <cell r="I58" t="str">
            <v xml:space="preserve">0,28% </v>
          </cell>
          <cell r="J58" t="str">
            <v xml:space="preserve">19,51 </v>
          </cell>
          <cell r="K58" t="str">
            <v xml:space="preserve">0,00% </v>
          </cell>
          <cell r="L58" t="str">
            <v xml:space="preserve">0,00 </v>
          </cell>
          <cell r="M58" t="str">
            <v xml:space="preserve">0,00% </v>
          </cell>
          <cell r="N58" t="str">
            <v xml:space="preserve">0,00 </v>
          </cell>
          <cell r="O58" t="str">
            <v xml:space="preserve">0,04% </v>
          </cell>
          <cell r="P58" t="str">
            <v xml:space="preserve">2,73 </v>
          </cell>
          <cell r="Q58" t="str">
            <v xml:space="preserve">0,00% </v>
          </cell>
          <cell r="R58" t="str">
            <v xml:space="preserve">0,00 </v>
          </cell>
          <cell r="S58" t="str">
            <v xml:space="preserve">3,24% </v>
          </cell>
          <cell r="T58" t="str">
            <v xml:space="preserve">227,91 </v>
          </cell>
          <cell r="U58" t="str">
            <v xml:space="preserve">0,08% </v>
          </cell>
          <cell r="V58" t="str">
            <v xml:space="preserve">5,80 </v>
          </cell>
          <cell r="W58" t="str">
            <v xml:space="preserve">91,38% </v>
          </cell>
          <cell r="X58" t="str">
            <v xml:space="preserve">6.430,10 </v>
          </cell>
          <cell r="Y58" t="str">
            <v>13.466,97</v>
          </cell>
        </row>
        <row r="59">
          <cell r="A59" t="str">
            <v xml:space="preserve">P8092 </v>
          </cell>
          <cell r="B59" t="str">
            <v xml:space="preserve">Jornalista júnior </v>
          </cell>
          <cell r="C59" t="str">
            <v xml:space="preserve">mês </v>
          </cell>
          <cell r="D59" t="str">
            <v xml:space="preserve">2.644,22 </v>
          </cell>
          <cell r="E59" t="str">
            <v xml:space="preserve">90,06% </v>
          </cell>
          <cell r="F59" t="str">
            <v xml:space="preserve">2.381,39 </v>
          </cell>
          <cell r="G59" t="str">
            <v xml:space="preserve">20,33% </v>
          </cell>
          <cell r="H59" t="str">
            <v xml:space="preserve">537,62 </v>
          </cell>
          <cell r="I59" t="str">
            <v xml:space="preserve">0,68% </v>
          </cell>
          <cell r="J59" t="str">
            <v xml:space="preserve">17,98 </v>
          </cell>
          <cell r="K59" t="str">
            <v xml:space="preserve">0,00% </v>
          </cell>
          <cell r="L59" t="str">
            <v xml:space="preserve">0,00 </v>
          </cell>
          <cell r="M59" t="str">
            <v xml:space="preserve">2,28% </v>
          </cell>
          <cell r="N59" t="str">
            <v xml:space="preserve">60,38 </v>
          </cell>
          <cell r="O59" t="str">
            <v xml:space="preserve">0,11% </v>
          </cell>
          <cell r="P59" t="str">
            <v xml:space="preserve">3,03 </v>
          </cell>
          <cell r="Q59" t="str">
            <v xml:space="preserve">0,00% </v>
          </cell>
          <cell r="R59" t="str">
            <v xml:space="preserve">0,00 </v>
          </cell>
          <cell r="S59" t="str">
            <v xml:space="preserve">8,62% </v>
          </cell>
          <cell r="T59" t="str">
            <v xml:space="preserve">227,91 </v>
          </cell>
          <cell r="U59" t="str">
            <v xml:space="preserve">0,22% </v>
          </cell>
          <cell r="V59" t="str">
            <v xml:space="preserve">5,80 </v>
          </cell>
          <cell r="W59" t="str">
            <v xml:space="preserve">122,31% </v>
          </cell>
          <cell r="X59" t="str">
            <v xml:space="preserve">3.234,12 </v>
          </cell>
          <cell r="Y59" t="str">
            <v>5.878,34</v>
          </cell>
        </row>
        <row r="60">
          <cell r="A60" t="str">
            <v xml:space="preserve">P8093 </v>
          </cell>
          <cell r="B60" t="str">
            <v xml:space="preserve">Jornalista pleno </v>
          </cell>
          <cell r="C60" t="str">
            <v xml:space="preserve">mês </v>
          </cell>
          <cell r="D60" t="str">
            <v xml:space="preserve">3.525,63 </v>
          </cell>
          <cell r="E60" t="str">
            <v xml:space="preserve">90,06% </v>
          </cell>
          <cell r="F60" t="str">
            <v xml:space="preserve">3.175,18 </v>
          </cell>
          <cell r="G60" t="str">
            <v xml:space="preserve">15,25% </v>
          </cell>
          <cell r="H60" t="str">
            <v xml:space="preserve">537,62 </v>
          </cell>
          <cell r="I60" t="str">
            <v xml:space="preserve">0,51% </v>
          </cell>
          <cell r="J60" t="str">
            <v xml:space="preserve">17,98 </v>
          </cell>
          <cell r="K60" t="str">
            <v xml:space="preserve">0,00% </v>
          </cell>
          <cell r="L60" t="str">
            <v xml:space="preserve">0,00 </v>
          </cell>
          <cell r="M60" t="str">
            <v xml:space="preserve">0,97% </v>
          </cell>
          <cell r="N60" t="str">
            <v xml:space="preserve">34,33 </v>
          </cell>
          <cell r="O60" t="str">
            <v xml:space="preserve">0,09% </v>
          </cell>
          <cell r="P60" t="str">
            <v xml:space="preserve">3,03 </v>
          </cell>
          <cell r="Q60" t="str">
            <v xml:space="preserve">0,00% </v>
          </cell>
          <cell r="R60" t="str">
            <v xml:space="preserve">0,00 </v>
          </cell>
          <cell r="S60" t="str">
            <v xml:space="preserve">6,46% </v>
          </cell>
          <cell r="T60" t="str">
            <v xml:space="preserve">227,91 </v>
          </cell>
          <cell r="U60" t="str">
            <v xml:space="preserve">0,16% </v>
          </cell>
          <cell r="V60" t="str">
            <v xml:space="preserve">5,80 </v>
          </cell>
          <cell r="W60" t="str">
            <v xml:space="preserve">113,51% </v>
          </cell>
          <cell r="X60" t="str">
            <v xml:space="preserve">4.001,86 </v>
          </cell>
          <cell r="Y60" t="str">
            <v>7.527,49</v>
          </cell>
        </row>
        <row r="61">
          <cell r="A61" t="str">
            <v xml:space="preserve">P8094 </v>
          </cell>
          <cell r="B61" t="str">
            <v xml:space="preserve">Jornalista sênior </v>
          </cell>
          <cell r="C61" t="str">
            <v xml:space="preserve">mês </v>
          </cell>
          <cell r="D61" t="str">
            <v xml:space="preserve">7.344,21 </v>
          </cell>
          <cell r="E61" t="str">
            <v xml:space="preserve">90,06% </v>
          </cell>
          <cell r="F61" t="str">
            <v xml:space="preserve">6.614,20 </v>
          </cell>
          <cell r="G61" t="str">
            <v xml:space="preserve">7,32% </v>
          </cell>
          <cell r="H61" t="str">
            <v xml:space="preserve">537,62 </v>
          </cell>
          <cell r="I61" t="str">
            <v xml:space="preserve">0,24% </v>
          </cell>
          <cell r="J61" t="str">
            <v xml:space="preserve">17,98 </v>
          </cell>
          <cell r="K61" t="str">
            <v xml:space="preserve">0,00% </v>
          </cell>
          <cell r="L61" t="str">
            <v xml:space="preserve">0,00 </v>
          </cell>
          <cell r="M61" t="str">
            <v xml:space="preserve">0,47% </v>
          </cell>
          <cell r="N61" t="str">
            <v xml:space="preserve">34,33 </v>
          </cell>
          <cell r="O61" t="str">
            <v xml:space="preserve">0,04% </v>
          </cell>
          <cell r="P61" t="str">
            <v xml:space="preserve">3,03 </v>
          </cell>
          <cell r="Q61" t="str">
            <v xml:space="preserve">0,00% </v>
          </cell>
          <cell r="R61" t="str">
            <v xml:space="preserve">0,00 </v>
          </cell>
          <cell r="S61" t="str">
            <v xml:space="preserve">3,10% </v>
          </cell>
          <cell r="T61" t="str">
            <v xml:space="preserve">227,91 </v>
          </cell>
          <cell r="U61" t="str">
            <v xml:space="preserve">0,08% </v>
          </cell>
          <cell r="V61" t="str">
            <v xml:space="preserve">5,80 </v>
          </cell>
          <cell r="W61" t="str">
            <v xml:space="preserve">101,32% </v>
          </cell>
          <cell r="X61" t="str">
            <v xml:space="preserve">7.440,88 </v>
          </cell>
          <cell r="Y61" t="str">
            <v>14.785,09</v>
          </cell>
        </row>
        <row r="62">
          <cell r="A62" t="str">
            <v xml:space="preserve">P8098 </v>
          </cell>
          <cell r="B62" t="str">
            <v xml:space="preserve">Laboratorista </v>
          </cell>
          <cell r="C62" t="str">
            <v xml:space="preserve">mês </v>
          </cell>
          <cell r="D62" t="str">
            <v xml:space="preserve">1.963,89 </v>
          </cell>
          <cell r="E62" t="str">
            <v xml:space="preserve">76,05% </v>
          </cell>
          <cell r="F62" t="str">
            <v xml:space="preserve">1.493,54 </v>
          </cell>
          <cell r="G62" t="str">
            <v xml:space="preserve">27,38% </v>
          </cell>
          <cell r="H62" t="str">
            <v xml:space="preserve">537,62 </v>
          </cell>
          <cell r="I62" t="str">
            <v xml:space="preserve">1,11% </v>
          </cell>
          <cell r="J62" t="str">
            <v xml:space="preserve">21,87 </v>
          </cell>
          <cell r="K62" t="str">
            <v xml:space="preserve">0,00% </v>
          </cell>
          <cell r="L62" t="str">
            <v xml:space="preserve">0,00 </v>
          </cell>
          <cell r="M62" t="str">
            <v xml:space="preserve">5,15% </v>
          </cell>
          <cell r="N62" t="str">
            <v xml:space="preserve">101,20 </v>
          </cell>
          <cell r="O62" t="str">
            <v xml:space="preserve">0,18% </v>
          </cell>
          <cell r="P62" t="str">
            <v xml:space="preserve">3,49 </v>
          </cell>
          <cell r="Q62" t="str">
            <v xml:space="preserve">0,00% </v>
          </cell>
          <cell r="R62" t="str">
            <v xml:space="preserve">0,00 </v>
          </cell>
          <cell r="S62" t="str">
            <v xml:space="preserve">11,61% </v>
          </cell>
          <cell r="T62" t="str">
            <v xml:space="preserve">227,91 </v>
          </cell>
          <cell r="U62" t="str">
            <v xml:space="preserve">0,30% </v>
          </cell>
          <cell r="V62" t="str">
            <v xml:space="preserve">5,80 </v>
          </cell>
          <cell r="W62" t="str">
            <v xml:space="preserve">121,77% </v>
          </cell>
          <cell r="X62" t="str">
            <v xml:space="preserve">2.391,43 </v>
          </cell>
          <cell r="Y62" t="str">
            <v>4.355,32</v>
          </cell>
        </row>
        <row r="63">
          <cell r="A63" t="str">
            <v xml:space="preserve">P8102 </v>
          </cell>
          <cell r="B63" t="str">
            <v xml:space="preserve">Médico veterinário </v>
          </cell>
          <cell r="C63" t="str">
            <v xml:space="preserve">mês </v>
          </cell>
          <cell r="D63" t="str">
            <v xml:space="preserve">8.882,50 </v>
          </cell>
          <cell r="E63" t="str">
            <v xml:space="preserve">89,28% </v>
          </cell>
          <cell r="F63" t="str">
            <v xml:space="preserve">7.930,30 </v>
          </cell>
          <cell r="G63" t="str">
            <v xml:space="preserve">6,05% </v>
          </cell>
          <cell r="H63" t="str">
            <v xml:space="preserve">537,62 </v>
          </cell>
          <cell r="I63" t="str">
            <v xml:space="preserve">0,20% </v>
          </cell>
          <cell r="J63" t="str">
            <v xml:space="preserve">17,98 </v>
          </cell>
          <cell r="K63" t="str">
            <v xml:space="preserve">0,00% </v>
          </cell>
          <cell r="L63" t="str">
            <v xml:space="preserve">0,00 </v>
          </cell>
          <cell r="M63" t="str">
            <v xml:space="preserve">0,00% </v>
          </cell>
          <cell r="N63" t="str">
            <v xml:space="preserve">0,00 </v>
          </cell>
          <cell r="O63" t="str">
            <v xml:space="preserve">0,02% </v>
          </cell>
          <cell r="P63" t="str">
            <v xml:space="preserve">2,07 </v>
          </cell>
          <cell r="Q63" t="str">
            <v xml:space="preserve">0,00% </v>
          </cell>
          <cell r="R63" t="str">
            <v xml:space="preserve">0,00 </v>
          </cell>
          <cell r="S63" t="str">
            <v xml:space="preserve">2,57% </v>
          </cell>
          <cell r="T63" t="str">
            <v xml:space="preserve">227,91 </v>
          </cell>
          <cell r="U63" t="str">
            <v xml:space="preserve">0,07% </v>
          </cell>
          <cell r="V63" t="str">
            <v xml:space="preserve">5,80 </v>
          </cell>
          <cell r="W63" t="str">
            <v xml:space="preserve">98,19% </v>
          </cell>
          <cell r="X63" t="str">
            <v xml:space="preserve">8.721,69 </v>
          </cell>
          <cell r="Y63" t="str">
            <v>17.604,19</v>
          </cell>
        </row>
        <row r="64">
          <cell r="A64" t="str">
            <v xml:space="preserve">P8106 </v>
          </cell>
          <cell r="B64" t="str">
            <v xml:space="preserve">Meteorologista júnior </v>
          </cell>
          <cell r="C64" t="str">
            <v xml:space="preserve">mês </v>
          </cell>
          <cell r="D64" t="str">
            <v xml:space="preserve">3.842,72 </v>
          </cell>
          <cell r="E64" t="str">
            <v xml:space="preserve">89,77% </v>
          </cell>
          <cell r="F64" t="str">
            <v xml:space="preserve">3.449,61 </v>
          </cell>
          <cell r="G64" t="str">
            <v xml:space="preserve">13,99% </v>
          </cell>
          <cell r="H64" t="str">
            <v xml:space="preserve">537,62 </v>
          </cell>
          <cell r="I64" t="str">
            <v xml:space="preserve">0,47% </v>
          </cell>
          <cell r="J64" t="str">
            <v xml:space="preserve">17,98 </v>
          </cell>
          <cell r="K64" t="str">
            <v xml:space="preserve">0,00% </v>
          </cell>
          <cell r="L64" t="str">
            <v xml:space="preserve">0,00 </v>
          </cell>
          <cell r="M64" t="str">
            <v xml:space="preserve">0,00% </v>
          </cell>
          <cell r="N64" t="str">
            <v xml:space="preserve">0,00 </v>
          </cell>
          <cell r="O64" t="str">
            <v xml:space="preserve">0,07% </v>
          </cell>
          <cell r="P64" t="str">
            <v xml:space="preserve">2,78 </v>
          </cell>
          <cell r="Q64" t="str">
            <v xml:space="preserve">0,00% </v>
          </cell>
          <cell r="R64" t="str">
            <v xml:space="preserve">0,00 </v>
          </cell>
          <cell r="S64" t="str">
            <v xml:space="preserve">5,93% </v>
          </cell>
          <cell r="T64" t="str">
            <v xml:space="preserve">227,91 </v>
          </cell>
          <cell r="U64" t="str">
            <v xml:space="preserve">0,15% </v>
          </cell>
          <cell r="V64" t="str">
            <v xml:space="preserve">5,80 </v>
          </cell>
          <cell r="W64" t="str">
            <v xml:space="preserve">110,38% </v>
          </cell>
          <cell r="X64" t="str">
            <v xml:space="preserve">4.241,70 </v>
          </cell>
          <cell r="Y64" t="str">
            <v>8.084,42</v>
          </cell>
        </row>
        <row r="65">
          <cell r="A65" t="str">
            <v xml:space="preserve">P8107 </v>
          </cell>
          <cell r="B65" t="str">
            <v xml:space="preserve">Meteorologista pleno </v>
          </cell>
          <cell r="C65" t="str">
            <v xml:space="preserve">mês </v>
          </cell>
          <cell r="D65" t="str">
            <v xml:space="preserve">5.123,63 </v>
          </cell>
          <cell r="E65" t="str">
            <v xml:space="preserve">89,77% </v>
          </cell>
          <cell r="F65" t="str">
            <v xml:space="preserve">4.599,48 </v>
          </cell>
          <cell r="G65" t="str">
            <v xml:space="preserve">10,49% </v>
          </cell>
          <cell r="H65" t="str">
            <v xml:space="preserve">537,62 </v>
          </cell>
          <cell r="I65" t="str">
            <v xml:space="preserve">0,35% </v>
          </cell>
          <cell r="J65" t="str">
            <v xml:space="preserve">17,98 </v>
          </cell>
          <cell r="K65" t="str">
            <v xml:space="preserve">0,00% </v>
          </cell>
          <cell r="L65" t="str">
            <v xml:space="preserve">0,00 </v>
          </cell>
          <cell r="M65" t="str">
            <v xml:space="preserve">0,00% </v>
          </cell>
          <cell r="N65" t="str">
            <v xml:space="preserve">0,00 </v>
          </cell>
          <cell r="O65" t="str">
            <v xml:space="preserve">0,05% </v>
          </cell>
          <cell r="P65" t="str">
            <v xml:space="preserve">2,78 </v>
          </cell>
          <cell r="Q65" t="str">
            <v xml:space="preserve">0,00% </v>
          </cell>
          <cell r="R65" t="str">
            <v xml:space="preserve">0,00 </v>
          </cell>
          <cell r="S65" t="str">
            <v xml:space="preserve">4,45% </v>
          </cell>
          <cell r="T65" t="str">
            <v xml:space="preserve">227,91 </v>
          </cell>
          <cell r="U65" t="str">
            <v xml:space="preserve">0,11% </v>
          </cell>
          <cell r="V65" t="str">
            <v xml:space="preserve">5,80 </v>
          </cell>
          <cell r="W65" t="str">
            <v xml:space="preserve">105,23% </v>
          </cell>
          <cell r="X65" t="str">
            <v xml:space="preserve">5.391,57 </v>
          </cell>
          <cell r="Y65" t="str">
            <v>10.515,20</v>
          </cell>
        </row>
        <row r="66">
          <cell r="A66" t="str">
            <v xml:space="preserve">P8108 </v>
          </cell>
          <cell r="B66" t="str">
            <v xml:space="preserve">Meteorologista sênior </v>
          </cell>
          <cell r="C66" t="str">
            <v xml:space="preserve">mês </v>
          </cell>
          <cell r="D66" t="str">
            <v xml:space="preserve">9.026,74 </v>
          </cell>
          <cell r="E66" t="str">
            <v xml:space="preserve">89,77% </v>
          </cell>
          <cell r="F66" t="str">
            <v xml:space="preserve">8.103,30 </v>
          </cell>
          <cell r="G66" t="str">
            <v xml:space="preserve">5,96% </v>
          </cell>
          <cell r="H66" t="str">
            <v xml:space="preserve">537,62 </v>
          </cell>
          <cell r="I66" t="str">
            <v xml:space="preserve">0,20% </v>
          </cell>
          <cell r="J66" t="str">
            <v xml:space="preserve">17,98 </v>
          </cell>
          <cell r="K66" t="str">
            <v xml:space="preserve">0,00% </v>
          </cell>
          <cell r="L66" t="str">
            <v xml:space="preserve">0,00 </v>
          </cell>
          <cell r="M66" t="str">
            <v xml:space="preserve">0,00% </v>
          </cell>
          <cell r="N66" t="str">
            <v xml:space="preserve">0,00 </v>
          </cell>
          <cell r="O66" t="str">
            <v xml:space="preserve">0,03% </v>
          </cell>
          <cell r="P66" t="str">
            <v xml:space="preserve">2,78 </v>
          </cell>
          <cell r="Q66" t="str">
            <v xml:space="preserve">0,00% </v>
          </cell>
          <cell r="R66" t="str">
            <v xml:space="preserve">0,00 </v>
          </cell>
          <cell r="S66" t="str">
            <v xml:space="preserve">2,52% </v>
          </cell>
          <cell r="T66" t="str">
            <v xml:space="preserve">227,91 </v>
          </cell>
          <cell r="U66" t="str">
            <v xml:space="preserve">0,06% </v>
          </cell>
          <cell r="V66" t="str">
            <v xml:space="preserve">5,80 </v>
          </cell>
          <cell r="W66" t="str">
            <v xml:space="preserve">98,55% </v>
          </cell>
          <cell r="X66" t="str">
            <v xml:space="preserve">8.895,40 </v>
          </cell>
          <cell r="Y66" t="str">
            <v>17.922,13</v>
          </cell>
        </row>
        <row r="67">
          <cell r="A67" t="str">
            <v xml:space="preserve">P8112 </v>
          </cell>
          <cell r="B67" t="str">
            <v xml:space="preserve">Motorista de caminhão </v>
          </cell>
          <cell r="C67" t="str">
            <v xml:space="preserve">mês </v>
          </cell>
          <cell r="D67" t="str">
            <v xml:space="preserve">1.898,52 </v>
          </cell>
          <cell r="E67" t="str">
            <v xml:space="preserve">76,19% </v>
          </cell>
          <cell r="F67" t="str">
            <v xml:space="preserve">1.446,48 </v>
          </cell>
          <cell r="G67" t="str">
            <v xml:space="preserve">28,32% </v>
          </cell>
          <cell r="H67" t="str">
            <v xml:space="preserve">537,62 </v>
          </cell>
          <cell r="I67" t="str">
            <v xml:space="preserve">1,25% </v>
          </cell>
          <cell r="J67" t="str">
            <v xml:space="preserve">23,75 </v>
          </cell>
          <cell r="K67" t="str">
            <v xml:space="preserve">0,00% </v>
          </cell>
          <cell r="L67" t="str">
            <v xml:space="preserve">0,00 </v>
          </cell>
          <cell r="M67" t="str">
            <v xml:space="preserve">5,54% </v>
          </cell>
          <cell r="N67" t="str">
            <v xml:space="preserve">105,12 </v>
          </cell>
          <cell r="O67" t="str">
            <v xml:space="preserve">0,21% </v>
          </cell>
          <cell r="P67" t="str">
            <v xml:space="preserve">3,96 </v>
          </cell>
          <cell r="Q67" t="str">
            <v xml:space="preserve">0,00% </v>
          </cell>
          <cell r="R67" t="str">
            <v xml:space="preserve">0,00 </v>
          </cell>
          <cell r="S67" t="str">
            <v xml:space="preserve">12,00% </v>
          </cell>
          <cell r="T67" t="str">
            <v xml:space="preserve">227,91 </v>
          </cell>
          <cell r="U67" t="str">
            <v xml:space="preserve">0,31% </v>
          </cell>
          <cell r="V67" t="str">
            <v xml:space="preserve">5,80 </v>
          </cell>
          <cell r="W67" t="str">
            <v xml:space="preserve">123,81% </v>
          </cell>
          <cell r="X67" t="str">
            <v xml:space="preserve">2.350,65 </v>
          </cell>
          <cell r="Y67" t="str">
            <v>4.249,17</v>
          </cell>
        </row>
        <row r="68">
          <cell r="A68" t="str">
            <v xml:space="preserve">P8113 </v>
          </cell>
          <cell r="B68" t="str">
            <v xml:space="preserve">Motorista de veículo leve </v>
          </cell>
          <cell r="C68" t="str">
            <v xml:space="preserve">mês </v>
          </cell>
          <cell r="D68" t="str">
            <v xml:space="preserve">1.760,35 </v>
          </cell>
          <cell r="E68" t="str">
            <v xml:space="preserve">76,08% </v>
          </cell>
          <cell r="F68" t="str">
            <v xml:space="preserve">1.339,28 </v>
          </cell>
          <cell r="G68" t="str">
            <v xml:space="preserve">30,54% </v>
          </cell>
          <cell r="H68" t="str">
            <v xml:space="preserve">537,62 </v>
          </cell>
          <cell r="I68" t="str">
            <v xml:space="preserve">1,35% </v>
          </cell>
          <cell r="J68" t="str">
            <v xml:space="preserve">23,75 </v>
          </cell>
          <cell r="K68" t="str">
            <v xml:space="preserve">0,00% </v>
          </cell>
          <cell r="L68" t="str">
            <v xml:space="preserve">0,00 </v>
          </cell>
          <cell r="M68" t="str">
            <v xml:space="preserve">6,44% </v>
          </cell>
          <cell r="N68" t="str">
            <v xml:space="preserve">113,41 </v>
          </cell>
          <cell r="O68" t="str">
            <v xml:space="preserve">0,20% </v>
          </cell>
          <cell r="P68" t="str">
            <v xml:space="preserve">3,56 </v>
          </cell>
          <cell r="Q68" t="str">
            <v xml:space="preserve">0,00% </v>
          </cell>
          <cell r="R68" t="str">
            <v xml:space="preserve">0,00 </v>
          </cell>
          <cell r="S68" t="str">
            <v xml:space="preserve">12,95% </v>
          </cell>
          <cell r="T68" t="str">
            <v xml:space="preserve">227,91 </v>
          </cell>
          <cell r="U68" t="str">
            <v xml:space="preserve">0,33% </v>
          </cell>
          <cell r="V68" t="str">
            <v xml:space="preserve">5,80 </v>
          </cell>
          <cell r="W68" t="str">
            <v xml:space="preserve">127,89% </v>
          </cell>
          <cell r="X68" t="str">
            <v xml:space="preserve">2.251,33 </v>
          </cell>
          <cell r="Y68" t="str">
            <v>4.011,68</v>
          </cell>
        </row>
        <row r="69">
          <cell r="A69" t="str">
            <v xml:space="preserve">P8117 </v>
          </cell>
          <cell r="B69" t="str">
            <v xml:space="preserve">Oceanógrafo júnior </v>
          </cell>
          <cell r="C69" t="str">
            <v xml:space="preserve">mês </v>
          </cell>
          <cell r="D69" t="str">
            <v xml:space="preserve">3.745,74 </v>
          </cell>
          <cell r="E69" t="str">
            <v xml:space="preserve">80,41% </v>
          </cell>
          <cell r="F69" t="str">
            <v xml:space="preserve">3.011,95 </v>
          </cell>
          <cell r="G69" t="str">
            <v xml:space="preserve">14,35% </v>
          </cell>
          <cell r="H69" t="str">
            <v xml:space="preserve">537,62 </v>
          </cell>
          <cell r="I69" t="str">
            <v xml:space="preserve">0,52% </v>
          </cell>
          <cell r="J69" t="str">
            <v xml:space="preserve">19,51 </v>
          </cell>
          <cell r="K69" t="str">
            <v xml:space="preserve">0,00% </v>
          </cell>
          <cell r="L69" t="str">
            <v xml:space="preserve">0,00 </v>
          </cell>
          <cell r="M69" t="str">
            <v xml:space="preserve">0,00% </v>
          </cell>
          <cell r="N69" t="str">
            <v xml:space="preserve">0,00 </v>
          </cell>
          <cell r="O69" t="str">
            <v xml:space="preserve">0,11% </v>
          </cell>
          <cell r="P69" t="str">
            <v xml:space="preserve">4,07 </v>
          </cell>
          <cell r="Q69" t="str">
            <v xml:space="preserve">0,00% </v>
          </cell>
          <cell r="R69" t="str">
            <v xml:space="preserve">0,00 </v>
          </cell>
          <cell r="S69" t="str">
            <v xml:space="preserve">6,08% </v>
          </cell>
          <cell r="T69" t="str">
            <v xml:space="preserve">227,91 </v>
          </cell>
          <cell r="U69" t="str">
            <v xml:space="preserve">0,15% </v>
          </cell>
          <cell r="V69" t="str">
            <v xml:space="preserve">5,80 </v>
          </cell>
          <cell r="W69" t="str">
            <v xml:space="preserve">101,63% </v>
          </cell>
          <cell r="X69" t="str">
            <v xml:space="preserve">3.806,87 </v>
          </cell>
          <cell r="Y69" t="str">
            <v>7.552,61</v>
          </cell>
        </row>
        <row r="70">
          <cell r="A70" t="str">
            <v xml:space="preserve">P8118 </v>
          </cell>
          <cell r="B70" t="str">
            <v xml:space="preserve">Oceanógrafo pleno </v>
          </cell>
          <cell r="C70" t="str">
            <v xml:space="preserve">mês </v>
          </cell>
          <cell r="D70" t="str">
            <v xml:space="preserve">4.994,32 </v>
          </cell>
          <cell r="E70" t="str">
            <v xml:space="preserve">80,41% </v>
          </cell>
          <cell r="F70" t="str">
            <v xml:space="preserve">4.015,94 </v>
          </cell>
          <cell r="G70" t="str">
            <v xml:space="preserve">10,76% </v>
          </cell>
          <cell r="H70" t="str">
            <v xml:space="preserve">537,62 </v>
          </cell>
          <cell r="I70" t="str">
            <v xml:space="preserve">0,39% </v>
          </cell>
          <cell r="J70" t="str">
            <v xml:space="preserve">19,51 </v>
          </cell>
          <cell r="K70" t="str">
            <v xml:space="preserve">0,00% </v>
          </cell>
          <cell r="L70" t="str">
            <v xml:space="preserve">0,00 </v>
          </cell>
          <cell r="M70" t="str">
            <v xml:space="preserve">0,00% </v>
          </cell>
          <cell r="N70" t="str">
            <v xml:space="preserve">0,00 </v>
          </cell>
          <cell r="O70" t="str">
            <v xml:space="preserve">0,08% </v>
          </cell>
          <cell r="P70" t="str">
            <v xml:space="preserve">4,07 </v>
          </cell>
          <cell r="Q70" t="str">
            <v xml:space="preserve">0,00% </v>
          </cell>
          <cell r="R70" t="str">
            <v xml:space="preserve">0,00 </v>
          </cell>
          <cell r="S70" t="str">
            <v xml:space="preserve">4,56% </v>
          </cell>
          <cell r="T70" t="str">
            <v xml:space="preserve">227,91 </v>
          </cell>
          <cell r="U70" t="str">
            <v xml:space="preserve">0,12% </v>
          </cell>
          <cell r="V70" t="str">
            <v xml:space="preserve">5,80 </v>
          </cell>
          <cell r="W70" t="str">
            <v xml:space="preserve">96,33% </v>
          </cell>
          <cell r="X70" t="str">
            <v xml:space="preserve">4.810,85 </v>
          </cell>
          <cell r="Y70" t="str">
            <v>9.805,18</v>
          </cell>
        </row>
        <row r="71">
          <cell r="A71" t="str">
            <v xml:space="preserve">P8119 </v>
          </cell>
          <cell r="B71" t="str">
            <v xml:space="preserve">Oceanógrafo sênior </v>
          </cell>
          <cell r="C71" t="str">
            <v xml:space="preserve">mês </v>
          </cell>
          <cell r="D71" t="str">
            <v xml:space="preserve">7.637,81 </v>
          </cell>
          <cell r="E71" t="str">
            <v xml:space="preserve">80,41% </v>
          </cell>
          <cell r="F71" t="str">
            <v xml:space="preserve">6.141,57 </v>
          </cell>
          <cell r="G71" t="str">
            <v xml:space="preserve">7,04% </v>
          </cell>
          <cell r="H71" t="str">
            <v xml:space="preserve">537,62 </v>
          </cell>
          <cell r="I71" t="str">
            <v xml:space="preserve">0,26% </v>
          </cell>
          <cell r="J71" t="str">
            <v xml:space="preserve">19,51 </v>
          </cell>
          <cell r="K71" t="str">
            <v xml:space="preserve">0,00% </v>
          </cell>
          <cell r="L71" t="str">
            <v xml:space="preserve">0,00 </v>
          </cell>
          <cell r="M71" t="str">
            <v xml:space="preserve">0,00% </v>
          </cell>
          <cell r="N71" t="str">
            <v xml:space="preserve">0,00 </v>
          </cell>
          <cell r="O71" t="str">
            <v xml:space="preserve">0,05% </v>
          </cell>
          <cell r="P71" t="str">
            <v xml:space="preserve">4,07 </v>
          </cell>
          <cell r="Q71" t="str">
            <v xml:space="preserve">0,00% </v>
          </cell>
          <cell r="R71" t="str">
            <v xml:space="preserve">0,00 </v>
          </cell>
          <cell r="S71" t="str">
            <v xml:space="preserve">2,98% </v>
          </cell>
          <cell r="T71" t="str">
            <v xml:space="preserve">227,91 </v>
          </cell>
          <cell r="U71" t="str">
            <v xml:space="preserve">0,08% </v>
          </cell>
          <cell r="V71" t="str">
            <v xml:space="preserve">5,80 </v>
          </cell>
          <cell r="W71" t="str">
            <v xml:space="preserve">90,82% </v>
          </cell>
          <cell r="X71" t="str">
            <v xml:space="preserve">6.936,48 </v>
          </cell>
          <cell r="Y71" t="str">
            <v>14.574,30</v>
          </cell>
        </row>
        <row r="72">
          <cell r="A72" t="str">
            <v xml:space="preserve">P8123 </v>
          </cell>
          <cell r="B72" t="str">
            <v xml:space="preserve">Paleontólogo/Arqueólogo/Antropólogo júnior </v>
          </cell>
          <cell r="C72" t="str">
            <v xml:space="preserve">mês </v>
          </cell>
          <cell r="D72" t="str">
            <v xml:space="preserve">2.859,01 </v>
          </cell>
          <cell r="E72" t="str">
            <v xml:space="preserve">80,85% </v>
          </cell>
          <cell r="F72" t="str">
            <v xml:space="preserve">2.311,51 </v>
          </cell>
          <cell r="G72" t="str">
            <v xml:space="preserve">18,80% </v>
          </cell>
          <cell r="H72" t="str">
            <v xml:space="preserve">537,62 </v>
          </cell>
          <cell r="I72" t="str">
            <v xml:space="preserve">0,68% </v>
          </cell>
          <cell r="J72" t="str">
            <v xml:space="preserve">19,51 </v>
          </cell>
          <cell r="K72" t="str">
            <v xml:space="preserve">0,00% </v>
          </cell>
          <cell r="L72" t="str">
            <v xml:space="preserve">0,00 </v>
          </cell>
          <cell r="M72" t="str">
            <v xml:space="preserve">1,66% </v>
          </cell>
          <cell r="N72" t="str">
            <v xml:space="preserve">47,49 </v>
          </cell>
          <cell r="O72" t="str">
            <v xml:space="preserve">0,12% </v>
          </cell>
          <cell r="P72" t="str">
            <v xml:space="preserve">3,37 </v>
          </cell>
          <cell r="Q72" t="str">
            <v xml:space="preserve">0,00% </v>
          </cell>
          <cell r="R72" t="str">
            <v xml:space="preserve">0,00 </v>
          </cell>
          <cell r="S72" t="str">
            <v xml:space="preserve">7,97% </v>
          </cell>
          <cell r="T72" t="str">
            <v xml:space="preserve">227,91 </v>
          </cell>
          <cell r="U72" t="str">
            <v xml:space="preserve">0,20% </v>
          </cell>
          <cell r="V72" t="str">
            <v xml:space="preserve">5,80 </v>
          </cell>
          <cell r="W72" t="str">
            <v xml:space="preserve">110,29% </v>
          </cell>
          <cell r="X72" t="str">
            <v xml:space="preserve">3.153,21 </v>
          </cell>
          <cell r="Y72" t="str">
            <v>6.012,21</v>
          </cell>
        </row>
        <row r="73">
          <cell r="A73" t="str">
            <v xml:space="preserve">P8124 </v>
          </cell>
          <cell r="B73" t="str">
            <v xml:space="preserve">Paleontólogo/Arqueólogo/Antropólogo pleno </v>
          </cell>
          <cell r="C73" t="str">
            <v xml:space="preserve">mês </v>
          </cell>
          <cell r="D73" t="str">
            <v xml:space="preserve">3.812,01 </v>
          </cell>
          <cell r="E73" t="str">
            <v xml:space="preserve">80,85% </v>
          </cell>
          <cell r="F73" t="str">
            <v xml:space="preserve">3.082,01 </v>
          </cell>
          <cell r="G73" t="str">
            <v xml:space="preserve">14,10% </v>
          </cell>
          <cell r="H73" t="str">
            <v xml:space="preserve">537,62 </v>
          </cell>
          <cell r="I73" t="str">
            <v xml:space="preserve">0,51% </v>
          </cell>
          <cell r="J73" t="str">
            <v xml:space="preserve">19,51 </v>
          </cell>
          <cell r="K73" t="str">
            <v xml:space="preserve">0,00% </v>
          </cell>
          <cell r="L73" t="str">
            <v xml:space="preserve">0,00 </v>
          </cell>
          <cell r="M73" t="str">
            <v xml:space="preserve">0,00% </v>
          </cell>
          <cell r="N73" t="str">
            <v xml:space="preserve">0,00 </v>
          </cell>
          <cell r="O73" t="str">
            <v xml:space="preserve">0,09% </v>
          </cell>
          <cell r="P73" t="str">
            <v xml:space="preserve">3,37 </v>
          </cell>
          <cell r="Q73" t="str">
            <v xml:space="preserve">0,00% </v>
          </cell>
          <cell r="R73" t="str">
            <v xml:space="preserve">0,00 </v>
          </cell>
          <cell r="S73" t="str">
            <v xml:space="preserve">5,98% </v>
          </cell>
          <cell r="T73" t="str">
            <v xml:space="preserve">227,91 </v>
          </cell>
          <cell r="U73" t="str">
            <v xml:space="preserve">0,15% </v>
          </cell>
          <cell r="V73" t="str">
            <v xml:space="preserve">5,80 </v>
          </cell>
          <cell r="W73" t="str">
            <v xml:space="preserve">101,68% </v>
          </cell>
          <cell r="X73" t="str">
            <v xml:space="preserve">3.876,22 </v>
          </cell>
          <cell r="Y73" t="str">
            <v>7.688,22</v>
          </cell>
        </row>
        <row r="74">
          <cell r="A74" t="str">
            <v xml:space="preserve">P8125 </v>
          </cell>
          <cell r="B74" t="str">
            <v xml:space="preserve">Paleontólogo/Arqueólogo/Antropólogo sênior </v>
          </cell>
          <cell r="C74" t="str">
            <v xml:space="preserve">mês </v>
          </cell>
          <cell r="D74" t="str">
            <v xml:space="preserve">6.448,62 </v>
          </cell>
          <cell r="E74" t="str">
            <v xml:space="preserve">80,85% </v>
          </cell>
          <cell r="F74" t="str">
            <v xml:space="preserve">5.213,71 </v>
          </cell>
          <cell r="G74" t="str">
            <v xml:space="preserve">8,34% </v>
          </cell>
          <cell r="H74" t="str">
            <v xml:space="preserve">537,62 </v>
          </cell>
          <cell r="I74" t="str">
            <v xml:space="preserve">0,30% </v>
          </cell>
          <cell r="J74" t="str">
            <v xml:space="preserve">19,51 </v>
          </cell>
          <cell r="K74" t="str">
            <v xml:space="preserve">0,00% </v>
          </cell>
          <cell r="L74" t="str">
            <v xml:space="preserve">0,00 </v>
          </cell>
          <cell r="M74" t="str">
            <v xml:space="preserve">0,00% </v>
          </cell>
          <cell r="N74" t="str">
            <v xml:space="preserve">0,00 </v>
          </cell>
          <cell r="O74" t="str">
            <v xml:space="preserve">0,05% </v>
          </cell>
          <cell r="P74" t="str">
            <v xml:space="preserve">3,37 </v>
          </cell>
          <cell r="Q74" t="str">
            <v xml:space="preserve">0,00% </v>
          </cell>
          <cell r="R74" t="str">
            <v xml:space="preserve">0,00 </v>
          </cell>
          <cell r="S74" t="str">
            <v xml:space="preserve">3,53% </v>
          </cell>
          <cell r="T74" t="str">
            <v xml:space="preserve">227,91 </v>
          </cell>
          <cell r="U74" t="str">
            <v xml:space="preserve">0,09% </v>
          </cell>
          <cell r="V74" t="str">
            <v xml:space="preserve">5,80 </v>
          </cell>
          <cell r="W74" t="str">
            <v xml:space="preserve">93,17% </v>
          </cell>
          <cell r="X74" t="str">
            <v xml:space="preserve">6.007,92 </v>
          </cell>
          <cell r="Y74" t="str">
            <v>12.456,55</v>
          </cell>
        </row>
        <row r="75">
          <cell r="A75" t="str">
            <v xml:space="preserve">P8129 </v>
          </cell>
          <cell r="B75" t="str">
            <v xml:space="preserve">Pedagogo júnior </v>
          </cell>
          <cell r="C75" t="str">
            <v xml:space="preserve">mês </v>
          </cell>
          <cell r="D75" t="str">
            <v xml:space="preserve">3.089,00 </v>
          </cell>
          <cell r="E75" t="str">
            <v xml:space="preserve">80,44% </v>
          </cell>
          <cell r="F75" t="str">
            <v xml:space="preserve">2.484,79 </v>
          </cell>
          <cell r="G75" t="str">
            <v xml:space="preserve">17,40% </v>
          </cell>
          <cell r="H75" t="str">
            <v xml:space="preserve">537,62 </v>
          </cell>
          <cell r="I75" t="str">
            <v xml:space="preserve">0,63% </v>
          </cell>
          <cell r="J75" t="str">
            <v xml:space="preserve">19,51 </v>
          </cell>
          <cell r="K75" t="str">
            <v xml:space="preserve">0,00% </v>
          </cell>
          <cell r="L75" t="str">
            <v xml:space="preserve">0,00 </v>
          </cell>
          <cell r="M75" t="str">
            <v xml:space="preserve">1,09% </v>
          </cell>
          <cell r="N75" t="str">
            <v xml:space="preserve">33,69 </v>
          </cell>
          <cell r="O75" t="str">
            <v xml:space="preserve">0,14% </v>
          </cell>
          <cell r="P75" t="str">
            <v xml:space="preserve">4,21 </v>
          </cell>
          <cell r="Q75" t="str">
            <v xml:space="preserve">0,00% </v>
          </cell>
          <cell r="R75" t="str">
            <v xml:space="preserve">0,00 </v>
          </cell>
          <cell r="S75" t="str">
            <v xml:space="preserve">7,38% </v>
          </cell>
          <cell r="T75" t="str">
            <v xml:space="preserve">227,91 </v>
          </cell>
          <cell r="U75" t="str">
            <v xml:space="preserve">0,19% </v>
          </cell>
          <cell r="V75" t="str">
            <v xml:space="preserve">5,80 </v>
          </cell>
          <cell r="W75" t="str">
            <v xml:space="preserve">107,27% </v>
          </cell>
          <cell r="X75" t="str">
            <v xml:space="preserve">3.313,53 </v>
          </cell>
          <cell r="Y75" t="str">
            <v>6.402,53</v>
          </cell>
        </row>
        <row r="76">
          <cell r="A76" t="str">
            <v xml:space="preserve">P8130 </v>
          </cell>
          <cell r="B76" t="str">
            <v xml:space="preserve">Pedagogo pleno </v>
          </cell>
          <cell r="C76" t="str">
            <v xml:space="preserve">mês </v>
          </cell>
          <cell r="D76" t="str">
            <v xml:space="preserve">4.118,67 </v>
          </cell>
          <cell r="E76" t="str">
            <v xml:space="preserve">80,44% </v>
          </cell>
          <cell r="F76" t="str">
            <v xml:space="preserve">3.313,06 </v>
          </cell>
          <cell r="G76" t="str">
            <v xml:space="preserve">13,05% </v>
          </cell>
          <cell r="H76" t="str">
            <v xml:space="preserve">537,62 </v>
          </cell>
          <cell r="I76" t="str">
            <v xml:space="preserve">0,47% </v>
          </cell>
          <cell r="J76" t="str">
            <v xml:space="preserve">19,51 </v>
          </cell>
          <cell r="K76" t="str">
            <v xml:space="preserve">0,00% </v>
          </cell>
          <cell r="L76" t="str">
            <v xml:space="preserve">0,00 </v>
          </cell>
          <cell r="M76" t="str">
            <v xml:space="preserve">0,00% </v>
          </cell>
          <cell r="N76" t="str">
            <v xml:space="preserve">0,00 </v>
          </cell>
          <cell r="O76" t="str">
            <v xml:space="preserve">0,10% </v>
          </cell>
          <cell r="P76" t="str">
            <v xml:space="preserve">4,21 </v>
          </cell>
          <cell r="Q76" t="str">
            <v xml:space="preserve">0,00% </v>
          </cell>
          <cell r="R76" t="str">
            <v xml:space="preserve">0,00 </v>
          </cell>
          <cell r="S76" t="str">
            <v xml:space="preserve">5,53% </v>
          </cell>
          <cell r="T76" t="str">
            <v xml:space="preserve">227,91 </v>
          </cell>
          <cell r="U76" t="str">
            <v xml:space="preserve">0,14% </v>
          </cell>
          <cell r="V76" t="str">
            <v xml:space="preserve">5,80 </v>
          </cell>
          <cell r="W76" t="str">
            <v xml:space="preserve">99,74% </v>
          </cell>
          <cell r="X76" t="str">
            <v xml:space="preserve">4.108,11 </v>
          </cell>
          <cell r="Y76" t="str">
            <v>8.226,77</v>
          </cell>
        </row>
        <row r="77">
          <cell r="A77" t="str">
            <v xml:space="preserve">P8131 </v>
          </cell>
          <cell r="B77" t="str">
            <v xml:space="preserve">Pedagogo sênior </v>
          </cell>
          <cell r="C77" t="str">
            <v xml:space="preserve">mês </v>
          </cell>
          <cell r="D77" t="str">
            <v xml:space="preserve">6.866,64 </v>
          </cell>
          <cell r="E77" t="str">
            <v xml:space="preserve">80,44% </v>
          </cell>
          <cell r="F77" t="str">
            <v xml:space="preserve">5.523,53 </v>
          </cell>
          <cell r="G77" t="str">
            <v xml:space="preserve">7,83% </v>
          </cell>
          <cell r="H77" t="str">
            <v xml:space="preserve">537,62 </v>
          </cell>
          <cell r="I77" t="str">
            <v xml:space="preserve">0,28% </v>
          </cell>
          <cell r="J77" t="str">
            <v xml:space="preserve">19,51 </v>
          </cell>
          <cell r="K77" t="str">
            <v xml:space="preserve">0,00% </v>
          </cell>
          <cell r="L77" t="str">
            <v xml:space="preserve">0,00 </v>
          </cell>
          <cell r="M77" t="str">
            <v xml:space="preserve">0,00% </v>
          </cell>
          <cell r="N77" t="str">
            <v xml:space="preserve">0,00 </v>
          </cell>
          <cell r="O77" t="str">
            <v xml:space="preserve">0,06% </v>
          </cell>
          <cell r="P77" t="str">
            <v xml:space="preserve">4,21 </v>
          </cell>
          <cell r="Q77" t="str">
            <v xml:space="preserve">0,00% </v>
          </cell>
          <cell r="R77" t="str">
            <v xml:space="preserve">0,00 </v>
          </cell>
          <cell r="S77" t="str">
            <v xml:space="preserve">3,32% </v>
          </cell>
          <cell r="T77" t="str">
            <v xml:space="preserve">227,91 </v>
          </cell>
          <cell r="U77" t="str">
            <v xml:space="preserve">0,08% </v>
          </cell>
          <cell r="V77" t="str">
            <v xml:space="preserve">5,80 </v>
          </cell>
          <cell r="W77" t="str">
            <v xml:space="preserve">92,02% </v>
          </cell>
          <cell r="X77" t="str">
            <v xml:space="preserve">6.318,58 </v>
          </cell>
          <cell r="Y77" t="str">
            <v>13.185,22</v>
          </cell>
        </row>
        <row r="78">
          <cell r="A78" t="str">
            <v xml:space="preserve">P8135 </v>
          </cell>
          <cell r="B78" t="str">
            <v xml:space="preserve">Secretária </v>
          </cell>
          <cell r="C78" t="str">
            <v xml:space="preserve">mês </v>
          </cell>
          <cell r="D78" t="str">
            <v xml:space="preserve">2.137,13 </v>
          </cell>
          <cell r="E78" t="str">
            <v xml:space="preserve">76,22% </v>
          </cell>
          <cell r="F78" t="str">
            <v xml:space="preserve">1.628,92 </v>
          </cell>
          <cell r="G78" t="str">
            <v xml:space="preserve">25,16% </v>
          </cell>
          <cell r="H78" t="str">
            <v xml:space="preserve">537,62 </v>
          </cell>
          <cell r="I78" t="str">
            <v xml:space="preserve">0,00% </v>
          </cell>
          <cell r="J78" t="str">
            <v xml:space="preserve">0,00 </v>
          </cell>
          <cell r="K78" t="str">
            <v xml:space="preserve">0,00% </v>
          </cell>
          <cell r="L78" t="str">
            <v xml:space="preserve">0,00 </v>
          </cell>
          <cell r="M78" t="str">
            <v xml:space="preserve">4,25% </v>
          </cell>
          <cell r="N78" t="str">
            <v xml:space="preserve">90,80 </v>
          </cell>
          <cell r="O78" t="str">
            <v xml:space="preserve">0,14% </v>
          </cell>
          <cell r="P78" t="str">
            <v xml:space="preserve">2,98 </v>
          </cell>
          <cell r="Q78" t="str">
            <v xml:space="preserve">0,00% </v>
          </cell>
          <cell r="R78" t="str">
            <v xml:space="preserve">0,00 </v>
          </cell>
          <cell r="S78" t="str">
            <v xml:space="preserve">10,66% </v>
          </cell>
          <cell r="T78" t="str">
            <v xml:space="preserve">227,91 </v>
          </cell>
          <cell r="U78" t="str">
            <v xml:space="preserve">0,27% </v>
          </cell>
          <cell r="V78" t="str">
            <v xml:space="preserve">5,80 </v>
          </cell>
          <cell r="W78" t="str">
            <v xml:space="preserve">116,70% </v>
          </cell>
          <cell r="X78" t="str">
            <v xml:space="preserve">2.494,04 </v>
          </cell>
          <cell r="Y78" t="str">
            <v>4.631,17</v>
          </cell>
        </row>
        <row r="79">
          <cell r="A79" t="str">
            <v xml:space="preserve">P8139 </v>
          </cell>
          <cell r="B79" t="str">
            <v xml:space="preserve">Sondador </v>
          </cell>
          <cell r="C79" t="str">
            <v xml:space="preserve">mês </v>
          </cell>
          <cell r="D79" t="str">
            <v xml:space="preserve">1.669,33 </v>
          </cell>
          <cell r="E79" t="str">
            <v xml:space="preserve">75,97% </v>
          </cell>
          <cell r="F79" t="str">
            <v xml:space="preserve">1.268,19 </v>
          </cell>
          <cell r="G79" t="str">
            <v xml:space="preserve">32,21% </v>
          </cell>
          <cell r="H79" t="str">
            <v xml:space="preserve">537,62 </v>
          </cell>
          <cell r="I79" t="str">
            <v xml:space="preserve">1,31% </v>
          </cell>
          <cell r="J79" t="str">
            <v xml:space="preserve">21,87 </v>
          </cell>
          <cell r="K79" t="str">
            <v xml:space="preserve">0,00% </v>
          </cell>
          <cell r="L79" t="str">
            <v xml:space="preserve">0,00 </v>
          </cell>
          <cell r="M79" t="str">
            <v xml:space="preserve">7,12% </v>
          </cell>
          <cell r="N79" t="str">
            <v xml:space="preserve">118,87 </v>
          </cell>
          <cell r="O79" t="str">
            <v xml:space="preserve">0,21% </v>
          </cell>
          <cell r="P79" t="str">
            <v xml:space="preserve">3,51 </v>
          </cell>
          <cell r="Q79" t="str">
            <v xml:space="preserve">0,00% </v>
          </cell>
          <cell r="R79" t="str">
            <v xml:space="preserve">0,00 </v>
          </cell>
          <cell r="S79" t="str">
            <v xml:space="preserve">13,65% </v>
          </cell>
          <cell r="T79" t="str">
            <v xml:space="preserve">227,91 </v>
          </cell>
          <cell r="U79" t="str">
            <v xml:space="preserve">0,35% </v>
          </cell>
          <cell r="V79" t="str">
            <v xml:space="preserve">5,80 </v>
          </cell>
          <cell r="W79" t="str">
            <v xml:space="preserve">130,82% </v>
          </cell>
          <cell r="X79" t="str">
            <v xml:space="preserve">2.183,77 </v>
          </cell>
          <cell r="Y79" t="str">
            <v>3.853,10</v>
          </cell>
        </row>
        <row r="80">
          <cell r="A80" t="str">
            <v xml:space="preserve">P8143 </v>
          </cell>
          <cell r="B80" t="str">
            <v xml:space="preserve">Técnico ambiental </v>
          </cell>
          <cell r="C80" t="str">
            <v xml:space="preserve">mês </v>
          </cell>
          <cell r="D80" t="str">
            <v xml:space="preserve">2.331,31 </v>
          </cell>
          <cell r="E80" t="str">
            <v xml:space="preserve">76,19% </v>
          </cell>
          <cell r="F80" t="str">
            <v xml:space="preserve">1.776,22 </v>
          </cell>
          <cell r="G80" t="str">
            <v xml:space="preserve">23,06% </v>
          </cell>
          <cell r="H80" t="str">
            <v xml:space="preserve">537,62 </v>
          </cell>
          <cell r="I80" t="str">
            <v xml:space="preserve">0,94% </v>
          </cell>
          <cell r="J80" t="str">
            <v xml:space="preserve">21,87 </v>
          </cell>
          <cell r="K80" t="str">
            <v xml:space="preserve">0,00% </v>
          </cell>
          <cell r="L80" t="str">
            <v xml:space="preserve">0,00 </v>
          </cell>
          <cell r="M80" t="str">
            <v xml:space="preserve">3,40% </v>
          </cell>
          <cell r="N80" t="str">
            <v xml:space="preserve">79,15 </v>
          </cell>
          <cell r="O80" t="str">
            <v xml:space="preserve">0,15% </v>
          </cell>
          <cell r="P80" t="str">
            <v xml:space="preserve">3,59 </v>
          </cell>
          <cell r="Q80" t="str">
            <v xml:space="preserve">0,00% </v>
          </cell>
          <cell r="R80" t="str">
            <v xml:space="preserve">0,00 </v>
          </cell>
          <cell r="S80" t="str">
            <v xml:space="preserve">9,78% </v>
          </cell>
          <cell r="T80" t="str">
            <v xml:space="preserve">227,91 </v>
          </cell>
          <cell r="U80" t="str">
            <v xml:space="preserve">0,25% </v>
          </cell>
          <cell r="V80" t="str">
            <v xml:space="preserve">5,80 </v>
          </cell>
          <cell r="W80" t="str">
            <v xml:space="preserve">113,76% </v>
          </cell>
          <cell r="X80" t="str">
            <v xml:space="preserve">2.652,18 </v>
          </cell>
          <cell r="Y80" t="str">
            <v>4.983,48</v>
          </cell>
        </row>
        <row r="81">
          <cell r="A81" t="str">
            <v xml:space="preserve">P8147 </v>
          </cell>
          <cell r="B81" t="str">
            <v xml:space="preserve">Técnico de obras </v>
          </cell>
          <cell r="C81" t="str">
            <v xml:space="preserve">mês </v>
          </cell>
          <cell r="D81" t="str">
            <v xml:space="preserve">2.902,96 </v>
          </cell>
          <cell r="E81" t="str">
            <v xml:space="preserve">76,01% </v>
          </cell>
          <cell r="F81" t="str">
            <v xml:space="preserve">2.206,54 </v>
          </cell>
          <cell r="G81" t="str">
            <v xml:space="preserve">18,52% </v>
          </cell>
          <cell r="H81" t="str">
            <v xml:space="preserve">537,62 </v>
          </cell>
          <cell r="I81" t="str">
            <v xml:space="preserve">0,75% </v>
          </cell>
          <cell r="J81" t="str">
            <v xml:space="preserve">21,87 </v>
          </cell>
          <cell r="K81" t="str">
            <v xml:space="preserve">0,00% </v>
          </cell>
          <cell r="L81" t="str">
            <v xml:space="preserve">0,00 </v>
          </cell>
          <cell r="M81" t="str">
            <v xml:space="preserve">1,55% </v>
          </cell>
          <cell r="N81" t="str">
            <v xml:space="preserve">44,85 </v>
          </cell>
          <cell r="O81" t="str">
            <v xml:space="preserve">0,13% </v>
          </cell>
          <cell r="P81" t="str">
            <v xml:space="preserve">3,67 </v>
          </cell>
          <cell r="Q81" t="str">
            <v xml:space="preserve">0,00% </v>
          </cell>
          <cell r="R81" t="str">
            <v xml:space="preserve">0,00 </v>
          </cell>
          <cell r="S81" t="str">
            <v xml:space="preserve">7,85% </v>
          </cell>
          <cell r="T81" t="str">
            <v xml:space="preserve">227,91 </v>
          </cell>
          <cell r="U81" t="str">
            <v xml:space="preserve">0,20% </v>
          </cell>
          <cell r="V81" t="str">
            <v xml:space="preserve">5,80 </v>
          </cell>
          <cell r="W81" t="str">
            <v xml:space="preserve">105,01% </v>
          </cell>
          <cell r="X81" t="str">
            <v xml:space="preserve">3.048,27 </v>
          </cell>
          <cell r="Y81" t="str">
            <v>5.951,23</v>
          </cell>
        </row>
        <row r="82">
          <cell r="A82" t="str">
            <v xml:space="preserve">P8151 </v>
          </cell>
          <cell r="B82" t="str">
            <v xml:space="preserve">Técnico de segurança do trabalho </v>
          </cell>
          <cell r="C82" t="str">
            <v xml:space="preserve">mês </v>
          </cell>
          <cell r="D82" t="str">
            <v xml:space="preserve">3.833,47 </v>
          </cell>
          <cell r="E82" t="str">
            <v xml:space="preserve">76,31% </v>
          </cell>
          <cell r="F82" t="str">
            <v xml:space="preserve">2.925,32 </v>
          </cell>
          <cell r="G82" t="str">
            <v xml:space="preserve">14,02% </v>
          </cell>
          <cell r="H82" t="str">
            <v xml:space="preserve">537,62 </v>
          </cell>
          <cell r="I82" t="str">
            <v xml:space="preserve">0,57% </v>
          </cell>
          <cell r="J82" t="str">
            <v xml:space="preserve">21,87 </v>
          </cell>
          <cell r="K82" t="str">
            <v xml:space="preserve">0,00% </v>
          </cell>
          <cell r="L82" t="str">
            <v xml:space="preserve">0,00 </v>
          </cell>
          <cell r="M82" t="str">
            <v xml:space="preserve">0,00% </v>
          </cell>
          <cell r="N82" t="str">
            <v xml:space="preserve">0,00 </v>
          </cell>
          <cell r="O82" t="str">
            <v xml:space="preserve">0,10% </v>
          </cell>
          <cell r="P82" t="str">
            <v xml:space="preserve">3,99 </v>
          </cell>
          <cell r="Q82" t="str">
            <v xml:space="preserve">0,00% </v>
          </cell>
          <cell r="R82" t="str">
            <v xml:space="preserve">0,00 </v>
          </cell>
          <cell r="S82" t="str">
            <v xml:space="preserve">5,95% </v>
          </cell>
          <cell r="T82" t="str">
            <v xml:space="preserve">227,91 </v>
          </cell>
          <cell r="U82" t="str">
            <v xml:space="preserve">0,15% </v>
          </cell>
          <cell r="V82" t="str">
            <v xml:space="preserve">5,80 </v>
          </cell>
          <cell r="W82" t="str">
            <v xml:space="preserve">97,11% </v>
          </cell>
          <cell r="X82" t="str">
            <v xml:space="preserve">3.722,52 </v>
          </cell>
          <cell r="Y82" t="str">
            <v>7.555,99</v>
          </cell>
        </row>
        <row r="83">
          <cell r="A83" t="str">
            <v xml:space="preserve">P8155 </v>
          </cell>
          <cell r="B83" t="str">
            <v xml:space="preserve">Técnico em geoprocessamento </v>
          </cell>
          <cell r="C83" t="str">
            <v xml:space="preserve">mês </v>
          </cell>
          <cell r="D83" t="str">
            <v xml:space="preserve">2.358,38 </v>
          </cell>
          <cell r="E83" t="str">
            <v xml:space="preserve">75,91% </v>
          </cell>
          <cell r="F83" t="str">
            <v xml:space="preserve">1.790,25 </v>
          </cell>
          <cell r="G83" t="str">
            <v xml:space="preserve">22,80% </v>
          </cell>
          <cell r="H83" t="str">
            <v xml:space="preserve">537,62 </v>
          </cell>
          <cell r="I83" t="str">
            <v xml:space="preserve">0,93% </v>
          </cell>
          <cell r="J83" t="str">
            <v xml:space="preserve">21,87 </v>
          </cell>
          <cell r="K83" t="str">
            <v xml:space="preserve">0,00% </v>
          </cell>
          <cell r="L83" t="str">
            <v xml:space="preserve">0,00 </v>
          </cell>
          <cell r="M83" t="str">
            <v xml:space="preserve">3,29% </v>
          </cell>
          <cell r="N83" t="str">
            <v xml:space="preserve">77,53 </v>
          </cell>
          <cell r="O83" t="str">
            <v xml:space="preserve">0,16% </v>
          </cell>
          <cell r="P83" t="str">
            <v xml:space="preserve">3,88 </v>
          </cell>
          <cell r="Q83" t="str">
            <v xml:space="preserve">0,00% </v>
          </cell>
          <cell r="R83" t="str">
            <v xml:space="preserve">0,00 </v>
          </cell>
          <cell r="S83" t="str">
            <v xml:space="preserve">9,66% </v>
          </cell>
          <cell r="T83" t="str">
            <v xml:space="preserve">227,91 </v>
          </cell>
          <cell r="U83" t="str">
            <v xml:space="preserve">0,25% </v>
          </cell>
          <cell r="V83" t="str">
            <v xml:space="preserve">5,80 </v>
          </cell>
          <cell r="W83" t="str">
            <v xml:space="preserve">113,00% </v>
          </cell>
          <cell r="X83" t="str">
            <v xml:space="preserve">2.664,86 </v>
          </cell>
          <cell r="Y83" t="str">
            <v>5.023,24</v>
          </cell>
        </row>
        <row r="84">
          <cell r="A84" t="str">
            <v xml:space="preserve">P8159 </v>
          </cell>
          <cell r="B84" t="str">
            <v xml:space="preserve">Técnico em informática - programador </v>
          </cell>
          <cell r="C84" t="str">
            <v xml:space="preserve">mês </v>
          </cell>
          <cell r="D84" t="str">
            <v xml:space="preserve">3.159,18 </v>
          </cell>
          <cell r="E84" t="str">
            <v xml:space="preserve">76,15% </v>
          </cell>
          <cell r="F84" t="str">
            <v xml:space="preserve">2.405,71 </v>
          </cell>
          <cell r="G84" t="str">
            <v xml:space="preserve">17,02% </v>
          </cell>
          <cell r="H84" t="str">
            <v xml:space="preserve">537,62 </v>
          </cell>
          <cell r="I84" t="str">
            <v xml:space="preserve">0,00% </v>
          </cell>
          <cell r="J84" t="str">
            <v xml:space="preserve">0,00 </v>
          </cell>
          <cell r="K84" t="str">
            <v xml:space="preserve">0,00% </v>
          </cell>
          <cell r="L84" t="str">
            <v xml:space="preserve">0,00 </v>
          </cell>
          <cell r="M84" t="str">
            <v xml:space="preserve">0,93% </v>
          </cell>
          <cell r="N84" t="str">
            <v xml:space="preserve">29,48 </v>
          </cell>
          <cell r="O84" t="str">
            <v xml:space="preserve">0,13% </v>
          </cell>
          <cell r="P84" t="str">
            <v xml:space="preserve">4,10 </v>
          </cell>
          <cell r="Q84" t="str">
            <v xml:space="preserve">0,00% </v>
          </cell>
          <cell r="R84" t="str">
            <v xml:space="preserve">0,00 </v>
          </cell>
          <cell r="S84" t="str">
            <v xml:space="preserve">7,21% </v>
          </cell>
          <cell r="T84" t="str">
            <v xml:space="preserve">227,91 </v>
          </cell>
          <cell r="U84" t="str">
            <v xml:space="preserve">0,18% </v>
          </cell>
          <cell r="V84" t="str">
            <v xml:space="preserve">5,80 </v>
          </cell>
          <cell r="W84" t="str">
            <v xml:space="preserve">101,63% </v>
          </cell>
          <cell r="X84" t="str">
            <v xml:space="preserve">3.210,63 </v>
          </cell>
          <cell r="Y84" t="str">
            <v>6.369,81</v>
          </cell>
        </row>
        <row r="85">
          <cell r="A85" t="str">
            <v xml:space="preserve">P8163 </v>
          </cell>
          <cell r="B85" t="str">
            <v xml:space="preserve">Topógrafo </v>
          </cell>
          <cell r="C85" t="str">
            <v xml:space="preserve">mês </v>
          </cell>
          <cell r="D85" t="str">
            <v xml:space="preserve">2.106,08 </v>
          </cell>
          <cell r="E85" t="str">
            <v xml:space="preserve">76,23% </v>
          </cell>
          <cell r="F85" t="str">
            <v xml:space="preserve">1.605,46 </v>
          </cell>
          <cell r="G85" t="str">
            <v xml:space="preserve">25,53% </v>
          </cell>
          <cell r="H85" t="str">
            <v xml:space="preserve">537,62 </v>
          </cell>
          <cell r="I85" t="str">
            <v xml:space="preserve">1,04% </v>
          </cell>
          <cell r="J85" t="str">
            <v xml:space="preserve">21,87 </v>
          </cell>
          <cell r="K85" t="str">
            <v xml:space="preserve">0,00% </v>
          </cell>
          <cell r="L85" t="str">
            <v xml:space="preserve">0,00 </v>
          </cell>
          <cell r="M85" t="str">
            <v xml:space="preserve">4,40% </v>
          </cell>
          <cell r="N85" t="str">
            <v xml:space="preserve">92,67 </v>
          </cell>
          <cell r="O85" t="str">
            <v xml:space="preserve">0,18% </v>
          </cell>
          <cell r="P85" t="str">
            <v xml:space="preserve">3,75 </v>
          </cell>
          <cell r="Q85" t="str">
            <v xml:space="preserve">0,00% </v>
          </cell>
          <cell r="R85" t="str">
            <v xml:space="preserve">0,00 </v>
          </cell>
          <cell r="S85" t="str">
            <v xml:space="preserve">10,82% </v>
          </cell>
          <cell r="T85" t="str">
            <v xml:space="preserve">227,91 </v>
          </cell>
          <cell r="U85" t="str">
            <v xml:space="preserve">0,28% </v>
          </cell>
          <cell r="V85" t="str">
            <v xml:space="preserve">5,80 </v>
          </cell>
          <cell r="W85" t="str">
            <v xml:space="preserve">118,47% </v>
          </cell>
          <cell r="X85" t="str">
            <v xml:space="preserve">2.495,09 </v>
          </cell>
          <cell r="Y85" t="str">
            <v>4.601,17</v>
          </cell>
        </row>
      </sheetData>
      <sheetData sheetId="189" refreshError="1"/>
      <sheetData sheetId="190">
        <row r="1">
          <cell r="A1" t="str">
            <v>CGCIT</v>
          </cell>
          <cell r="B1" t="str">
            <v>SISTEMA DE CUSTOS REFERENCIAIS DE OBRAS - SICRO</v>
          </cell>
          <cell r="H1" t="str">
            <v>DNIT</v>
          </cell>
        </row>
        <row r="2">
          <cell r="A2" t="str">
            <v>Pernambuco - Janeiro/2021</v>
          </cell>
        </row>
        <row r="3">
          <cell r="A3" t="str">
            <v>Sem desoneração</v>
          </cell>
        </row>
        <row r="4">
          <cell r="A4" t="str">
            <v>Código</v>
          </cell>
          <cell r="B4" t="str">
            <v>Descrição</v>
          </cell>
          <cell r="D4" t="str">
            <v>Unidade</v>
          </cell>
          <cell r="E4" t="str">
            <v>Salário (R$)</v>
          </cell>
          <cell r="F4" t="str">
            <v>Encargos Totais</v>
          </cell>
          <cell r="G4" t="str">
            <v>Custo (R$)</v>
          </cell>
          <cell r="H4" t="str">
            <v>Periculosidade/ Insalubridade</v>
          </cell>
        </row>
        <row r="5">
          <cell r="A5" t="str">
            <v>P9801</v>
          </cell>
          <cell r="B5" t="str">
            <v>Ajudante</v>
          </cell>
          <cell r="D5" t="str">
            <v>h</v>
          </cell>
          <cell r="E5">
            <v>5.6402000000000001</v>
          </cell>
          <cell r="F5">
            <v>2.0365250000000001</v>
          </cell>
          <cell r="G5">
            <v>17.1266</v>
          </cell>
          <cell r="H5">
            <v>0</v>
          </cell>
        </row>
        <row r="6">
          <cell r="A6" t="str">
            <v>P9802</v>
          </cell>
          <cell r="B6" t="str">
            <v>Ajudante especializado</v>
          </cell>
          <cell r="D6" t="str">
            <v>h</v>
          </cell>
          <cell r="E6">
            <v>6.7682000000000002</v>
          </cell>
          <cell r="F6">
            <v>1.9852730000000001</v>
          </cell>
          <cell r="G6">
            <v>20.204899999999999</v>
          </cell>
          <cell r="H6">
            <v>0</v>
          </cell>
        </row>
        <row r="7">
          <cell r="A7" t="str">
            <v>P9803</v>
          </cell>
          <cell r="B7" t="str">
            <v>Almoxarife</v>
          </cell>
          <cell r="D7" t="str">
            <v>mês</v>
          </cell>
          <cell r="E7">
            <v>2134</v>
          </cell>
          <cell r="F7">
            <v>1.2033149999999999</v>
          </cell>
          <cell r="G7">
            <v>4701.8742000000002</v>
          </cell>
          <cell r="H7">
            <v>0</v>
          </cell>
        </row>
        <row r="8">
          <cell r="A8" t="str">
            <v>P9804</v>
          </cell>
          <cell r="B8" t="str">
            <v>Apontador</v>
          </cell>
          <cell r="D8" t="str">
            <v>mês</v>
          </cell>
          <cell r="E8">
            <v>1612.6</v>
          </cell>
          <cell r="F8">
            <v>1.350209</v>
          </cell>
          <cell r="G8">
            <v>3789.9470000000001</v>
          </cell>
          <cell r="H8">
            <v>0</v>
          </cell>
        </row>
        <row r="9">
          <cell r="A9" t="str">
            <v>P9805</v>
          </cell>
          <cell r="B9" t="str">
            <v>Armador</v>
          </cell>
          <cell r="D9" t="str">
            <v>h</v>
          </cell>
          <cell r="E9">
            <v>8.3699999999999992</v>
          </cell>
          <cell r="F9">
            <v>1.73567</v>
          </cell>
          <cell r="G9">
            <v>22.897500000000001</v>
          </cell>
          <cell r="H9">
            <v>0</v>
          </cell>
        </row>
        <row r="10">
          <cell r="A10" t="str">
            <v>P9806</v>
          </cell>
          <cell r="B10" t="str">
            <v>Auxiliar administrativo</v>
          </cell>
          <cell r="D10" t="str">
            <v>mês</v>
          </cell>
          <cell r="E10">
            <v>1647.4196999999999</v>
          </cell>
          <cell r="F10">
            <v>1.333887</v>
          </cell>
          <cell r="G10">
            <v>3844.8914</v>
          </cell>
          <cell r="H10">
            <v>0</v>
          </cell>
        </row>
        <row r="11">
          <cell r="A11" t="str">
            <v>P9807</v>
          </cell>
          <cell r="B11" t="str">
            <v>Bombeiro hidráulico</v>
          </cell>
          <cell r="D11" t="str">
            <v>h</v>
          </cell>
          <cell r="E11">
            <v>10.0648</v>
          </cell>
          <cell r="F11">
            <v>1.7008129999999999</v>
          </cell>
          <cell r="G11">
            <v>27.1831</v>
          </cell>
          <cell r="H11">
            <v>0</v>
          </cell>
        </row>
        <row r="12">
          <cell r="A12" t="str">
            <v>P9808</v>
          </cell>
          <cell r="B12" t="str">
            <v>Carpinteiro</v>
          </cell>
          <cell r="D12" t="str">
            <v>h</v>
          </cell>
          <cell r="E12">
            <v>7.33</v>
          </cell>
          <cell r="F12">
            <v>1.827175</v>
          </cell>
          <cell r="G12">
            <v>20.723099999999999</v>
          </cell>
          <cell r="H12">
            <v>0</v>
          </cell>
        </row>
        <row r="13">
          <cell r="A13" t="str">
            <v>P9809</v>
          </cell>
          <cell r="B13" t="str">
            <v>Encarregado administrativo</v>
          </cell>
          <cell r="D13" t="str">
            <v>mês</v>
          </cell>
          <cell r="E13">
            <v>3435.7406000000001</v>
          </cell>
          <cell r="F13">
            <v>1.012691</v>
          </cell>
          <cell r="G13">
            <v>6915.0841</v>
          </cell>
          <cell r="H13">
            <v>0</v>
          </cell>
        </row>
        <row r="14">
          <cell r="A14" t="str">
            <v>P9810</v>
          </cell>
          <cell r="B14" t="str">
            <v>Eletricista</v>
          </cell>
          <cell r="D14" t="str">
            <v>h</v>
          </cell>
          <cell r="E14">
            <v>7.7072000000000003</v>
          </cell>
          <cell r="F14">
            <v>1.8555710000000001</v>
          </cell>
          <cell r="G14">
            <v>22.008400000000002</v>
          </cell>
          <cell r="H14">
            <v>0</v>
          </cell>
        </row>
        <row r="15">
          <cell r="A15" t="str">
            <v>P9811</v>
          </cell>
          <cell r="B15" t="str">
            <v>Encarregado especializado</v>
          </cell>
          <cell r="D15" t="str">
            <v>mês</v>
          </cell>
          <cell r="E15">
            <v>3536.81</v>
          </cell>
          <cell r="F15">
            <v>0.96574400000000005</v>
          </cell>
          <cell r="G15">
            <v>6952.4629999999997</v>
          </cell>
          <cell r="H15">
            <v>0</v>
          </cell>
        </row>
        <row r="16">
          <cell r="A16" t="str">
            <v>P9812</v>
          </cell>
          <cell r="B16" t="str">
            <v>Engenheiro</v>
          </cell>
          <cell r="D16" t="str">
            <v>mês</v>
          </cell>
          <cell r="E16">
            <v>11974.608399999999</v>
          </cell>
          <cell r="F16">
            <v>0.81576499999999996</v>
          </cell>
          <cell r="G16">
            <v>21743.074799999999</v>
          </cell>
          <cell r="H16">
            <v>0</v>
          </cell>
        </row>
        <row r="17">
          <cell r="A17" t="str">
            <v>P9814</v>
          </cell>
          <cell r="B17" t="str">
            <v>Operacional</v>
          </cell>
          <cell r="D17" t="str">
            <v>mês</v>
          </cell>
          <cell r="E17">
            <v>1286.0436999999999</v>
          </cell>
          <cell r="F17">
            <v>1.400501</v>
          </cell>
          <cell r="G17">
            <v>3087.1491000000001</v>
          </cell>
          <cell r="H17">
            <v>0</v>
          </cell>
        </row>
        <row r="18">
          <cell r="A18" t="str">
            <v>P9815</v>
          </cell>
          <cell r="B18" t="str">
            <v>Jardineiro</v>
          </cell>
          <cell r="D18" t="str">
            <v>h</v>
          </cell>
          <cell r="E18">
            <v>7.75</v>
          </cell>
          <cell r="F18">
            <v>1.78809</v>
          </cell>
          <cell r="G18">
            <v>21.607600000000001</v>
          </cell>
          <cell r="H18">
            <v>0</v>
          </cell>
        </row>
        <row r="19">
          <cell r="A19" t="str">
            <v>P9816</v>
          </cell>
          <cell r="B19" t="str">
            <v>Encarregado de mergulho</v>
          </cell>
          <cell r="D19" t="str">
            <v>mês</v>
          </cell>
          <cell r="E19">
            <v>2572.1911</v>
          </cell>
          <cell r="F19">
            <v>1.269444</v>
          </cell>
          <cell r="G19">
            <v>6277.5455000000002</v>
          </cell>
          <cell r="H19">
            <v>0.1711</v>
          </cell>
        </row>
        <row r="20">
          <cell r="A20" t="str">
            <v>P9819</v>
          </cell>
          <cell r="B20" t="str">
            <v>Engenheiro supervisor</v>
          </cell>
          <cell r="D20" t="str">
            <v>mês</v>
          </cell>
          <cell r="E20">
            <v>11974.608399999999</v>
          </cell>
          <cell r="F20">
            <v>0.81576499999999996</v>
          </cell>
          <cell r="G20">
            <v>21743.074799999999</v>
          </cell>
          <cell r="H20">
            <v>0</v>
          </cell>
        </row>
        <row r="21">
          <cell r="A21" t="str">
            <v>P9821</v>
          </cell>
          <cell r="B21" t="str">
            <v>Pedreiro</v>
          </cell>
          <cell r="D21" t="str">
            <v>h</v>
          </cell>
          <cell r="E21">
            <v>9.6999999999999993</v>
          </cell>
          <cell r="F21">
            <v>1.643416</v>
          </cell>
          <cell r="G21">
            <v>25.641100000000002</v>
          </cell>
          <cell r="H21">
            <v>0</v>
          </cell>
        </row>
        <row r="22">
          <cell r="A22" t="str">
            <v>P9822</v>
          </cell>
          <cell r="B22" t="str">
            <v>Pintor</v>
          </cell>
          <cell r="D22" t="str">
            <v>h</v>
          </cell>
          <cell r="E22">
            <v>8.3699999999999992</v>
          </cell>
          <cell r="F22">
            <v>1.745322</v>
          </cell>
          <cell r="G22">
            <v>22.978300000000001</v>
          </cell>
          <cell r="H22">
            <v>0</v>
          </cell>
        </row>
        <row r="23">
          <cell r="A23" t="str">
            <v>P9823</v>
          </cell>
          <cell r="B23" t="str">
            <v>Serralheiro</v>
          </cell>
          <cell r="D23" t="str">
            <v>h</v>
          </cell>
          <cell r="E23">
            <v>7.6280000000000001</v>
          </cell>
          <cell r="F23">
            <v>1.79895</v>
          </cell>
          <cell r="G23">
            <v>21.350300000000001</v>
          </cell>
          <cell r="H23">
            <v>0</v>
          </cell>
        </row>
        <row r="24">
          <cell r="A24" t="str">
            <v>P9824</v>
          </cell>
          <cell r="B24" t="str">
            <v>Servente</v>
          </cell>
          <cell r="D24" t="str">
            <v>h</v>
          </cell>
          <cell r="E24">
            <v>5.53</v>
          </cell>
          <cell r="F24">
            <v>2.0527820000000001</v>
          </cell>
          <cell r="G24">
            <v>16.881799999999998</v>
          </cell>
          <cell r="H24">
            <v>0</v>
          </cell>
        </row>
        <row r="25">
          <cell r="A25" t="str">
            <v>P9825</v>
          </cell>
          <cell r="B25" t="str">
            <v>Soldador</v>
          </cell>
          <cell r="D25" t="str">
            <v>h</v>
          </cell>
          <cell r="E25">
            <v>14.21</v>
          </cell>
          <cell r="F25">
            <v>1.4767570000000001</v>
          </cell>
          <cell r="G25">
            <v>35.194699999999997</v>
          </cell>
          <cell r="H25">
            <v>0</v>
          </cell>
        </row>
        <row r="26">
          <cell r="A26" t="str">
            <v>P9826</v>
          </cell>
          <cell r="B26" t="str">
            <v>Chefe setor de Finanças</v>
          </cell>
          <cell r="D26" t="str">
            <v>mês</v>
          </cell>
          <cell r="E26">
            <v>7106.5640000000003</v>
          </cell>
          <cell r="F26">
            <v>0.86185</v>
          </cell>
          <cell r="G26">
            <v>13231.356100000001</v>
          </cell>
          <cell r="H26">
            <v>0</v>
          </cell>
        </row>
        <row r="27">
          <cell r="A27" t="str">
            <v>P9827</v>
          </cell>
          <cell r="B27" t="str">
            <v>Vigia</v>
          </cell>
          <cell r="D27" t="str">
            <v>mês</v>
          </cell>
          <cell r="E27">
            <v>1216.5999999999999</v>
          </cell>
          <cell r="F27">
            <v>1.7693490000000001</v>
          </cell>
          <cell r="G27">
            <v>3734.1698999999999</v>
          </cell>
          <cell r="H27">
            <v>0.3</v>
          </cell>
        </row>
        <row r="28">
          <cell r="A28" t="str">
            <v>P9830</v>
          </cell>
          <cell r="B28" t="str">
            <v>Montador</v>
          </cell>
          <cell r="D28" t="str">
            <v>h</v>
          </cell>
          <cell r="E28">
            <v>8.9235000000000007</v>
          </cell>
          <cell r="F28">
            <v>1.778179</v>
          </cell>
          <cell r="G28">
            <v>24.791</v>
          </cell>
          <cell r="H28">
            <v>0</v>
          </cell>
        </row>
        <row r="29">
          <cell r="A29" t="str">
            <v>P9833</v>
          </cell>
          <cell r="B29" t="str">
            <v>Auxiliar de laboratório</v>
          </cell>
          <cell r="D29" t="str">
            <v>mês</v>
          </cell>
          <cell r="E29">
            <v>1841.4</v>
          </cell>
          <cell r="F29">
            <v>1.2641359999999999</v>
          </cell>
          <cell r="G29">
            <v>4169.18</v>
          </cell>
          <cell r="H29">
            <v>0</v>
          </cell>
        </row>
        <row r="30">
          <cell r="A30" t="str">
            <v>P9835</v>
          </cell>
          <cell r="B30" t="str">
            <v>Perfurador de tubulão a ar comprimido com insalubridade</v>
          </cell>
          <cell r="D30" t="str">
            <v>h</v>
          </cell>
          <cell r="E30">
            <v>5.6497000000000002</v>
          </cell>
          <cell r="F30">
            <v>2.493779</v>
          </cell>
          <cell r="G30">
            <v>21.738700000000001</v>
          </cell>
          <cell r="H30">
            <v>0.35399999999999998</v>
          </cell>
        </row>
        <row r="31">
          <cell r="A31" t="str">
            <v>P9836</v>
          </cell>
          <cell r="B31" t="str">
            <v>Geólogo</v>
          </cell>
          <cell r="D31" t="str">
            <v>h</v>
          </cell>
          <cell r="E31">
            <v>57.964100000000002</v>
          </cell>
          <cell r="F31">
            <v>1.1862760000000001</v>
          </cell>
          <cell r="G31">
            <v>126.7255</v>
          </cell>
          <cell r="H31">
            <v>0</v>
          </cell>
        </row>
        <row r="32">
          <cell r="A32" t="str">
            <v>P9837</v>
          </cell>
          <cell r="B32" t="str">
            <v>Oceanógrafo</v>
          </cell>
          <cell r="D32" t="str">
            <v>mês</v>
          </cell>
          <cell r="E32">
            <v>4339.9773999999998</v>
          </cell>
          <cell r="F32">
            <v>0.95789400000000002</v>
          </cell>
          <cell r="G32">
            <v>8497.2157000000007</v>
          </cell>
          <cell r="H32">
            <v>0</v>
          </cell>
        </row>
        <row r="33">
          <cell r="A33" t="str">
            <v>P9840</v>
          </cell>
          <cell r="B33" t="str">
            <v>Encarregado geral</v>
          </cell>
          <cell r="D33" t="str">
            <v>mês</v>
          </cell>
          <cell r="E33">
            <v>5220.5281000000004</v>
          </cell>
          <cell r="F33">
            <v>0.89916200000000002</v>
          </cell>
          <cell r="G33">
            <v>9914.6285000000007</v>
          </cell>
          <cell r="H33">
            <v>0</v>
          </cell>
        </row>
        <row r="34">
          <cell r="A34" t="str">
            <v>P9842</v>
          </cell>
          <cell r="B34" t="str">
            <v>Faxineiro</v>
          </cell>
          <cell r="D34" t="str">
            <v>mês</v>
          </cell>
          <cell r="E34">
            <v>1216.5999999999999</v>
          </cell>
          <cell r="F34">
            <v>1.5425930000000001</v>
          </cell>
          <cell r="G34">
            <v>3093.3186000000001</v>
          </cell>
          <cell r="H34">
            <v>0</v>
          </cell>
        </row>
        <row r="35">
          <cell r="A35" t="str">
            <v>P9843</v>
          </cell>
          <cell r="B35" t="str">
            <v>Operador de equipamento leve</v>
          </cell>
          <cell r="D35" t="str">
            <v>h</v>
          </cell>
          <cell r="E35">
            <v>7.33</v>
          </cell>
          <cell r="F35">
            <v>1.803374</v>
          </cell>
          <cell r="G35">
            <v>20.5487</v>
          </cell>
          <cell r="H35">
            <v>0</v>
          </cell>
        </row>
        <row r="36">
          <cell r="A36" t="str">
            <v>P9844</v>
          </cell>
          <cell r="B36" t="str">
            <v>Capitão fluvial</v>
          </cell>
          <cell r="D36" t="str">
            <v>mês</v>
          </cell>
          <cell r="E36">
            <v>5275.3987999999999</v>
          </cell>
          <cell r="F36">
            <v>0.91391800000000001</v>
          </cell>
          <cell r="G36">
            <v>10096.680700000001</v>
          </cell>
          <cell r="H36">
            <v>0</v>
          </cell>
        </row>
        <row r="37">
          <cell r="A37" t="str">
            <v>P9845</v>
          </cell>
          <cell r="B37" t="str">
            <v>Operador de equipamento pesado</v>
          </cell>
          <cell r="D37" t="str">
            <v>h</v>
          </cell>
          <cell r="E37">
            <v>9.6999999999999993</v>
          </cell>
          <cell r="F37">
            <v>1.6301209999999999</v>
          </cell>
          <cell r="G37">
            <v>25.5121</v>
          </cell>
          <cell r="H37">
            <v>0</v>
          </cell>
        </row>
        <row r="38">
          <cell r="A38" t="str">
            <v>P9846</v>
          </cell>
          <cell r="B38" t="str">
            <v>Operador de equipamento especial</v>
          </cell>
          <cell r="D38" t="str">
            <v>h</v>
          </cell>
          <cell r="E38">
            <v>12.5771</v>
          </cell>
          <cell r="F38">
            <v>1.494621</v>
          </cell>
          <cell r="G38">
            <v>31.375</v>
          </cell>
          <cell r="H38">
            <v>0</v>
          </cell>
        </row>
        <row r="39">
          <cell r="A39" t="str">
            <v>P9847</v>
          </cell>
          <cell r="B39" t="str">
            <v>Perfurador de tubulão</v>
          </cell>
          <cell r="D39" t="str">
            <v>h</v>
          </cell>
          <cell r="E39">
            <v>5.6497000000000002</v>
          </cell>
          <cell r="F39">
            <v>2.0281449999999999</v>
          </cell>
          <cell r="G39">
            <v>17.1081</v>
          </cell>
          <cell r="H39">
            <v>0</v>
          </cell>
        </row>
        <row r="40">
          <cell r="A40" t="str">
            <v>P9848</v>
          </cell>
          <cell r="B40" t="str">
            <v>Desenhista</v>
          </cell>
          <cell r="D40" t="str">
            <v>mês</v>
          </cell>
          <cell r="E40">
            <v>2673.9542000000001</v>
          </cell>
          <cell r="F40">
            <v>1.0871120000000001</v>
          </cell>
          <cell r="G40">
            <v>5580.8418000000001</v>
          </cell>
          <cell r="H40">
            <v>0</v>
          </cell>
        </row>
        <row r="41">
          <cell r="A41" t="str">
            <v>P9849</v>
          </cell>
          <cell r="B41" t="str">
            <v>Condutor maquinista fluvial</v>
          </cell>
          <cell r="D41" t="str">
            <v>mês</v>
          </cell>
          <cell r="E41">
            <v>1875.9726000000001</v>
          </cell>
          <cell r="F41">
            <v>1.19855</v>
          </cell>
          <cell r="G41">
            <v>4124.4195</v>
          </cell>
          <cell r="H41">
            <v>0</v>
          </cell>
        </row>
        <row r="42">
          <cell r="A42" t="str">
            <v>P9850</v>
          </cell>
          <cell r="B42" t="str">
            <v>Copeiro</v>
          </cell>
          <cell r="D42" t="str">
            <v>mês</v>
          </cell>
          <cell r="E42">
            <v>1841.4</v>
          </cell>
          <cell r="F42">
            <v>1.259911</v>
          </cell>
          <cell r="G42">
            <v>4161.4000999999998</v>
          </cell>
          <cell r="H42">
            <v>0</v>
          </cell>
        </row>
        <row r="43">
          <cell r="A43" t="str">
            <v>P9851</v>
          </cell>
          <cell r="B43" t="str">
            <v>Médico do trabalho</v>
          </cell>
          <cell r="D43" t="str">
            <v>mês</v>
          </cell>
          <cell r="E43">
            <v>9350</v>
          </cell>
          <cell r="F43">
            <v>0.83669899999999997</v>
          </cell>
          <cell r="G43">
            <v>17173.135600000001</v>
          </cell>
          <cell r="H43">
            <v>0</v>
          </cell>
        </row>
        <row r="44">
          <cell r="A44" t="str">
            <v>P9852</v>
          </cell>
          <cell r="B44" t="str">
            <v>Blaster</v>
          </cell>
          <cell r="D44" t="str">
            <v>h</v>
          </cell>
          <cell r="E44">
            <v>9.0511999999999997</v>
          </cell>
          <cell r="F44">
            <v>2.0377350000000001</v>
          </cell>
          <cell r="G44">
            <v>30.2105</v>
          </cell>
          <cell r="H44">
            <v>0.3</v>
          </cell>
        </row>
        <row r="45">
          <cell r="A45" t="str">
            <v>P9853</v>
          </cell>
          <cell r="B45" t="str">
            <v>Pré-marcador</v>
          </cell>
          <cell r="D45" t="str">
            <v>h</v>
          </cell>
          <cell r="E45">
            <v>5.6402000000000001</v>
          </cell>
          <cell r="F45">
            <v>2.0029599999999999</v>
          </cell>
          <cell r="G45">
            <v>16.937200000000001</v>
          </cell>
          <cell r="H45">
            <v>0</v>
          </cell>
        </row>
        <row r="46">
          <cell r="A46" t="str">
            <v>P9854</v>
          </cell>
          <cell r="B46" t="str">
            <v>Recepcionista</v>
          </cell>
          <cell r="D46" t="str">
            <v>mês</v>
          </cell>
          <cell r="E46">
            <v>1841.4</v>
          </cell>
          <cell r="F46">
            <v>1.2322120000000001</v>
          </cell>
          <cell r="G46">
            <v>4110.3950999999997</v>
          </cell>
          <cell r="H46">
            <v>0</v>
          </cell>
        </row>
        <row r="47">
          <cell r="A47" t="str">
            <v>P9855</v>
          </cell>
          <cell r="B47" t="str">
            <v>Marinheiro de máquinas</v>
          </cell>
          <cell r="D47" t="str">
            <v>mês</v>
          </cell>
          <cell r="E47">
            <v>1795.954</v>
          </cell>
          <cell r="F47">
            <v>1.2164569999999999</v>
          </cell>
          <cell r="G47">
            <v>3980.6547999999998</v>
          </cell>
          <cell r="H47">
            <v>0</v>
          </cell>
        </row>
        <row r="48">
          <cell r="A48" t="str">
            <v>P9856</v>
          </cell>
          <cell r="B48" t="str">
            <v>Marinheiro de convés</v>
          </cell>
          <cell r="D48" t="str">
            <v>h</v>
          </cell>
          <cell r="E48">
            <v>7.9183000000000003</v>
          </cell>
          <cell r="F48">
            <v>1.664474</v>
          </cell>
          <cell r="G48">
            <v>21.098099999999999</v>
          </cell>
          <cell r="H48">
            <v>0</v>
          </cell>
        </row>
        <row r="49">
          <cell r="A49" t="str">
            <v>P9857</v>
          </cell>
          <cell r="B49" t="str">
            <v>Marinheiro de convés - mensalista</v>
          </cell>
          <cell r="D49" t="str">
            <v>mês</v>
          </cell>
          <cell r="E49">
            <v>1742.0328</v>
          </cell>
          <cell r="F49">
            <v>1.2314320000000001</v>
          </cell>
          <cell r="G49">
            <v>3887.2276999999999</v>
          </cell>
          <cell r="H49">
            <v>0</v>
          </cell>
        </row>
        <row r="50">
          <cell r="A50" t="str">
            <v>P9858</v>
          </cell>
          <cell r="B50" t="str">
            <v>Laboratorista</v>
          </cell>
          <cell r="D50" t="str">
            <v>mês</v>
          </cell>
          <cell r="E50">
            <v>2624.6</v>
          </cell>
          <cell r="F50">
            <v>1.115002</v>
          </cell>
          <cell r="G50">
            <v>5551.0342000000001</v>
          </cell>
          <cell r="H50">
            <v>0</v>
          </cell>
        </row>
        <row r="51">
          <cell r="A51" t="str">
            <v>P9859</v>
          </cell>
          <cell r="B51" t="str">
            <v>Trabalhador de via</v>
          </cell>
          <cell r="D51" t="str">
            <v>h</v>
          </cell>
          <cell r="E51">
            <v>5.53</v>
          </cell>
          <cell r="F51">
            <v>2.0659649999999998</v>
          </cell>
          <cell r="G51">
            <v>16.954699999999999</v>
          </cell>
          <cell r="H51">
            <v>0</v>
          </cell>
        </row>
        <row r="52">
          <cell r="A52" t="str">
            <v>P9860</v>
          </cell>
          <cell r="B52" t="str">
            <v>Mergulhador</v>
          </cell>
          <cell r="D52" t="str">
            <v>h</v>
          </cell>
          <cell r="E52">
            <v>8.0123999999999995</v>
          </cell>
          <cell r="F52">
            <v>2.004499</v>
          </cell>
          <cell r="G52">
            <v>26.0731</v>
          </cell>
          <cell r="H52">
            <v>0.24959999999999999</v>
          </cell>
        </row>
        <row r="53">
          <cell r="A53" t="str">
            <v>P9861</v>
          </cell>
          <cell r="B53" t="str">
            <v>Selecionador de material pétreo</v>
          </cell>
          <cell r="D53" t="str">
            <v>h</v>
          </cell>
          <cell r="E53">
            <v>5.6402000000000001</v>
          </cell>
          <cell r="F53">
            <v>2.0153289999999999</v>
          </cell>
          <cell r="G53">
            <v>17.007000000000001</v>
          </cell>
          <cell r="H53">
            <v>0</v>
          </cell>
        </row>
        <row r="54">
          <cell r="A54" t="str">
            <v>P9864</v>
          </cell>
          <cell r="B54" t="str">
            <v>Engenheiro de segurança do trabalho</v>
          </cell>
          <cell r="D54" t="str">
            <v>mês</v>
          </cell>
          <cell r="E54">
            <v>10007.3992</v>
          </cell>
          <cell r="F54">
            <v>0.83558200000000005</v>
          </cell>
          <cell r="G54">
            <v>18369.4018</v>
          </cell>
          <cell r="H54">
            <v>0</v>
          </cell>
        </row>
        <row r="55">
          <cell r="A55" t="str">
            <v>P9865</v>
          </cell>
          <cell r="B55" t="str">
            <v>Técnico em enfermagem</v>
          </cell>
          <cell r="D55" t="str">
            <v>mês</v>
          </cell>
          <cell r="E55">
            <v>2525.4187000000002</v>
          </cell>
          <cell r="F55">
            <v>1.1426689999999999</v>
          </cell>
          <cell r="G55">
            <v>5411.1363000000001</v>
          </cell>
          <cell r="H55">
            <v>0</v>
          </cell>
        </row>
        <row r="56">
          <cell r="A56" t="str">
            <v>P9866</v>
          </cell>
          <cell r="B56" t="str">
            <v>Motorista de caminhão</v>
          </cell>
          <cell r="D56" t="str">
            <v>h</v>
          </cell>
          <cell r="E56">
            <v>9.6999999999999993</v>
          </cell>
          <cell r="F56">
            <v>1.612538</v>
          </cell>
          <cell r="G56">
            <v>25.3416</v>
          </cell>
          <cell r="H56">
            <v>0</v>
          </cell>
        </row>
        <row r="57">
          <cell r="A57" t="str">
            <v>P9867</v>
          </cell>
          <cell r="B57" t="str">
            <v>Técnico especializado - mensalista</v>
          </cell>
          <cell r="D57" t="str">
            <v>mês</v>
          </cell>
          <cell r="E57">
            <v>3061.4906000000001</v>
          </cell>
          <cell r="F57">
            <v>1.070624</v>
          </cell>
          <cell r="G57">
            <v>6339.1958999999997</v>
          </cell>
          <cell r="H57">
            <v>0</v>
          </cell>
        </row>
        <row r="58">
          <cell r="A58" t="str">
            <v>P9869</v>
          </cell>
          <cell r="B58" t="str">
            <v>Encarregado de obras de artes especiais</v>
          </cell>
          <cell r="D58" t="str">
            <v>mês</v>
          </cell>
          <cell r="E58">
            <v>3536.81</v>
          </cell>
          <cell r="F58">
            <v>0.96574400000000005</v>
          </cell>
          <cell r="G58">
            <v>6952.4629999999997</v>
          </cell>
          <cell r="H58">
            <v>0</v>
          </cell>
        </row>
        <row r="59">
          <cell r="A59" t="str">
            <v>P9870</v>
          </cell>
          <cell r="B59" t="str">
            <v>Motorista de veículo leve</v>
          </cell>
          <cell r="D59" t="str">
            <v>h</v>
          </cell>
          <cell r="E59">
            <v>8.3699999999999992</v>
          </cell>
          <cell r="F59">
            <v>1.696045</v>
          </cell>
          <cell r="G59">
            <v>22.565799999999999</v>
          </cell>
          <cell r="H59">
            <v>0</v>
          </cell>
        </row>
        <row r="60">
          <cell r="A60" t="str">
            <v>P9871</v>
          </cell>
          <cell r="B60" t="str">
            <v>Motorista de veículo especial</v>
          </cell>
          <cell r="D60" t="str">
            <v>h</v>
          </cell>
          <cell r="E60">
            <v>10.039999999999999</v>
          </cell>
          <cell r="F60">
            <v>1.595016</v>
          </cell>
          <cell r="G60">
            <v>26.053899999999999</v>
          </cell>
          <cell r="H60">
            <v>0</v>
          </cell>
        </row>
        <row r="61">
          <cell r="A61" t="str">
            <v>P9875</v>
          </cell>
          <cell r="B61" t="str">
            <v>Encarregado de turma</v>
          </cell>
          <cell r="D61" t="str">
            <v>mês</v>
          </cell>
          <cell r="E61">
            <v>2624.6</v>
          </cell>
          <cell r="F61">
            <v>1.119661</v>
          </cell>
          <cell r="G61">
            <v>5563.2622000000001</v>
          </cell>
          <cell r="H61">
            <v>0</v>
          </cell>
        </row>
        <row r="62">
          <cell r="A62" t="str">
            <v>P9876</v>
          </cell>
          <cell r="B62" t="str">
            <v>Técnico de segurança do trabalho</v>
          </cell>
          <cell r="D62" t="str">
            <v>mês</v>
          </cell>
          <cell r="E62">
            <v>2527.8000000000002</v>
          </cell>
          <cell r="F62">
            <v>1.1292439999999999</v>
          </cell>
          <cell r="G62">
            <v>5382.3028999999997</v>
          </cell>
          <cell r="H62">
            <v>0</v>
          </cell>
        </row>
        <row r="63">
          <cell r="A63" t="str">
            <v>P9878</v>
          </cell>
          <cell r="B63" t="str">
            <v>Secretária</v>
          </cell>
          <cell r="D63" t="str">
            <v>mês</v>
          </cell>
          <cell r="E63">
            <v>2811.2734</v>
          </cell>
          <cell r="F63">
            <v>1.0752949999999999</v>
          </cell>
          <cell r="G63">
            <v>5834.2215999999999</v>
          </cell>
          <cell r="H63">
            <v>0</v>
          </cell>
        </row>
        <row r="64">
          <cell r="A64" t="str">
            <v>P9880</v>
          </cell>
          <cell r="B64" t="str">
            <v>Piloto fluvial</v>
          </cell>
          <cell r="D64" t="str">
            <v>mês</v>
          </cell>
          <cell r="E64">
            <v>2693.9043999999999</v>
          </cell>
          <cell r="F64">
            <v>1.0613170000000001</v>
          </cell>
          <cell r="G64">
            <v>5552.9908999999998</v>
          </cell>
          <cell r="H64">
            <v>0</v>
          </cell>
        </row>
        <row r="65">
          <cell r="A65" t="str">
            <v>P9882</v>
          </cell>
          <cell r="B65" t="str">
            <v>Técnico especializado</v>
          </cell>
          <cell r="D65" t="str">
            <v>h</v>
          </cell>
          <cell r="E65">
            <v>13.915900000000001</v>
          </cell>
          <cell r="F65">
            <v>1.469665</v>
          </cell>
          <cell r="G65">
            <v>34.367600000000003</v>
          </cell>
          <cell r="H65">
            <v>0</v>
          </cell>
        </row>
        <row r="66">
          <cell r="A66" t="str">
            <v>P9883</v>
          </cell>
          <cell r="B66" t="str">
            <v>Chefe do setor administrativo</v>
          </cell>
          <cell r="D66" t="str">
            <v>mês</v>
          </cell>
          <cell r="E66">
            <v>3435.6756999999998</v>
          </cell>
          <cell r="F66">
            <v>1.0126949999999999</v>
          </cell>
          <cell r="G66">
            <v>6914.9673000000003</v>
          </cell>
          <cell r="H66">
            <v>0</v>
          </cell>
        </row>
        <row r="67">
          <cell r="A67" t="str">
            <v>P9884</v>
          </cell>
          <cell r="B67" t="str">
            <v>Encarregado de terraplenagem</v>
          </cell>
          <cell r="D67" t="str">
            <v>mês</v>
          </cell>
          <cell r="E67">
            <v>3536.81</v>
          </cell>
          <cell r="F67">
            <v>0.96574400000000005</v>
          </cell>
          <cell r="G67">
            <v>6952.4629999999997</v>
          </cell>
          <cell r="H67">
            <v>0</v>
          </cell>
        </row>
        <row r="68">
          <cell r="A68" t="str">
            <v>P9885</v>
          </cell>
          <cell r="B68" t="str">
            <v>Frentista de túnel</v>
          </cell>
          <cell r="D68" t="str">
            <v>h</v>
          </cell>
          <cell r="E68">
            <v>5.6402000000000001</v>
          </cell>
          <cell r="F68">
            <v>2.0923349999999998</v>
          </cell>
          <cell r="G68">
            <v>17.441299999999998</v>
          </cell>
          <cell r="H68">
            <v>0</v>
          </cell>
        </row>
        <row r="69">
          <cell r="A69" t="str">
            <v>P9889</v>
          </cell>
          <cell r="B69" t="str">
            <v>Técnico da qualidade</v>
          </cell>
          <cell r="D69" t="str">
            <v>mês</v>
          </cell>
          <cell r="E69">
            <v>3127.6444999999999</v>
          </cell>
          <cell r="F69">
            <v>1.0646249999999999</v>
          </cell>
          <cell r="G69">
            <v>6457.4129999999996</v>
          </cell>
          <cell r="H69">
            <v>0</v>
          </cell>
        </row>
        <row r="70">
          <cell r="A70" t="str">
            <v>P9891</v>
          </cell>
          <cell r="B70" t="str">
            <v>Engenheiro mecânico</v>
          </cell>
          <cell r="D70" t="str">
            <v>mês</v>
          </cell>
          <cell r="E70">
            <v>13151.4802</v>
          </cell>
          <cell r="F70">
            <v>0.81450900000000004</v>
          </cell>
          <cell r="G70">
            <v>23863.4791</v>
          </cell>
          <cell r="H70">
            <v>0</v>
          </cell>
        </row>
        <row r="71">
          <cell r="A71" t="str">
            <v>P9892</v>
          </cell>
          <cell r="B71" t="str">
            <v>Auxiliar de blaster</v>
          </cell>
          <cell r="D71" t="str">
            <v>h</v>
          </cell>
          <cell r="E71">
            <v>8.2799999999999994</v>
          </cell>
          <cell r="F71">
            <v>2.0942859999999999</v>
          </cell>
          <cell r="G71">
            <v>28.104600000000001</v>
          </cell>
          <cell r="H71">
            <v>0.3</v>
          </cell>
        </row>
        <row r="72">
          <cell r="A72" t="str">
            <v>P9893</v>
          </cell>
          <cell r="B72" t="str">
            <v>Encarregado de pavimentação</v>
          </cell>
          <cell r="D72" t="str">
            <v>mês</v>
          </cell>
          <cell r="E72">
            <v>3536.81</v>
          </cell>
          <cell r="F72">
            <v>0.96574400000000005</v>
          </cell>
          <cell r="G72">
            <v>6952.4629999999997</v>
          </cell>
          <cell r="H72">
            <v>0</v>
          </cell>
        </row>
        <row r="73">
          <cell r="A73" t="str">
            <v>P9896</v>
          </cell>
          <cell r="B73" t="str">
            <v>Porteiro</v>
          </cell>
          <cell r="D73" t="str">
            <v>mês</v>
          </cell>
          <cell r="E73">
            <v>1216.5999999999999</v>
          </cell>
          <cell r="F73">
            <v>1.540095</v>
          </cell>
          <cell r="G73">
            <v>3090.2795000000001</v>
          </cell>
          <cell r="H73">
            <v>0</v>
          </cell>
        </row>
        <row r="74">
          <cell r="A74" t="str">
            <v>P9897</v>
          </cell>
          <cell r="B74" t="str">
            <v>Técnico de meio ambiente</v>
          </cell>
          <cell r="D74" t="str">
            <v>mês</v>
          </cell>
          <cell r="E74">
            <v>3097.0592999999999</v>
          </cell>
          <cell r="F74">
            <v>1.064651</v>
          </cell>
          <cell r="G74">
            <v>6394.3464999999997</v>
          </cell>
          <cell r="H74">
            <v>0</v>
          </cell>
        </row>
        <row r="75">
          <cell r="A75" t="str">
            <v>P9900</v>
          </cell>
          <cell r="B75" t="str">
            <v>Comprador</v>
          </cell>
          <cell r="D75" t="str">
            <v>mês</v>
          </cell>
          <cell r="E75">
            <v>2995.1368000000002</v>
          </cell>
          <cell r="F75">
            <v>1.076071</v>
          </cell>
          <cell r="G75">
            <v>6218.1166000000003</v>
          </cell>
          <cell r="H75">
            <v>0</v>
          </cell>
        </row>
        <row r="76">
          <cell r="A76" t="str">
            <v>P9901</v>
          </cell>
          <cell r="B76" t="str">
            <v>Encarregado de superestrutura ferroviária</v>
          </cell>
          <cell r="D76" t="str">
            <v>mês</v>
          </cell>
          <cell r="E76">
            <v>3536.81</v>
          </cell>
          <cell r="F76">
            <v>0.96574400000000005</v>
          </cell>
          <cell r="G76">
            <v>6952.4629999999997</v>
          </cell>
          <cell r="H76">
            <v>0</v>
          </cell>
        </row>
        <row r="77">
          <cell r="A77" t="str">
            <v>P9903</v>
          </cell>
          <cell r="B77" t="str">
            <v>Auxiliar técnico</v>
          </cell>
          <cell r="D77" t="str">
            <v>mês</v>
          </cell>
          <cell r="E77">
            <v>1841.4</v>
          </cell>
          <cell r="F77">
            <v>1.26427</v>
          </cell>
          <cell r="G77">
            <v>4169.4267</v>
          </cell>
          <cell r="H77">
            <v>0</v>
          </cell>
        </row>
        <row r="78">
          <cell r="A78" t="str">
            <v>P9907</v>
          </cell>
          <cell r="B78" t="str">
            <v>Comandante de longo curso</v>
          </cell>
          <cell r="D78" t="str">
            <v>mês</v>
          </cell>
          <cell r="E78">
            <v>9078.3637999999992</v>
          </cell>
          <cell r="F78">
            <v>0.84948299999999999</v>
          </cell>
          <cell r="G78">
            <v>16790.279500000001</v>
          </cell>
          <cell r="H78">
            <v>0</v>
          </cell>
        </row>
        <row r="79">
          <cell r="A79" t="str">
            <v>P9908</v>
          </cell>
          <cell r="B79" t="str">
            <v>Imediato</v>
          </cell>
          <cell r="D79" t="str">
            <v>mês</v>
          </cell>
          <cell r="E79">
            <v>6488.6605</v>
          </cell>
          <cell r="F79">
            <v>0.88515699999999997</v>
          </cell>
          <cell r="G79">
            <v>12232.143700000001</v>
          </cell>
          <cell r="H79">
            <v>0</v>
          </cell>
        </row>
        <row r="80">
          <cell r="A80" t="str">
            <v>P9909</v>
          </cell>
          <cell r="B80" t="str">
            <v>Oficial de náutica</v>
          </cell>
          <cell r="D80" t="str">
            <v>mês</v>
          </cell>
          <cell r="E80">
            <v>2132.4335000000001</v>
          </cell>
          <cell r="F80">
            <v>1.1442639999999999</v>
          </cell>
          <cell r="G80">
            <v>4572.5002999999997</v>
          </cell>
          <cell r="H80">
            <v>0</v>
          </cell>
        </row>
        <row r="81">
          <cell r="A81" t="str">
            <v>P9910</v>
          </cell>
          <cell r="B81" t="str">
            <v>Oficial de máquinas</v>
          </cell>
          <cell r="D81" t="str">
            <v>mês</v>
          </cell>
          <cell r="E81">
            <v>2340.5198</v>
          </cell>
          <cell r="F81">
            <v>1.110012</v>
          </cell>
          <cell r="G81">
            <v>4938.5248000000001</v>
          </cell>
          <cell r="H81">
            <v>0</v>
          </cell>
        </row>
        <row r="82">
          <cell r="A82" t="str">
            <v>P9911</v>
          </cell>
          <cell r="B82" t="str">
            <v>Condutor de máquinas</v>
          </cell>
          <cell r="D82" t="str">
            <v>mês</v>
          </cell>
          <cell r="E82">
            <v>1875.9726000000001</v>
          </cell>
          <cell r="F82">
            <v>1.19855</v>
          </cell>
          <cell r="G82">
            <v>4124.4195</v>
          </cell>
          <cell r="H82">
            <v>0</v>
          </cell>
        </row>
        <row r="83">
          <cell r="A83" t="str">
            <v>P9912</v>
          </cell>
          <cell r="B83" t="str">
            <v>Capitão fluvial com periculosidade</v>
          </cell>
          <cell r="D83" t="str">
            <v>h</v>
          </cell>
          <cell r="E83">
            <v>23.979099999999999</v>
          </cell>
          <cell r="F83">
            <v>1.615435</v>
          </cell>
          <cell r="G83">
            <v>69.909499999999994</v>
          </cell>
          <cell r="H83">
            <v>0.3</v>
          </cell>
        </row>
        <row r="84">
          <cell r="A84" t="str">
            <v>P9913</v>
          </cell>
          <cell r="B84" t="str">
            <v>Draguista</v>
          </cell>
          <cell r="D84" t="str">
            <v>mês</v>
          </cell>
          <cell r="E84">
            <v>3797.9540000000002</v>
          </cell>
          <cell r="F84">
            <v>0.97375500000000004</v>
          </cell>
          <cell r="G84">
            <v>7496.2305999999999</v>
          </cell>
          <cell r="H84">
            <v>0</v>
          </cell>
        </row>
        <row r="85">
          <cell r="A85" t="str">
            <v>CGCIT</v>
          </cell>
          <cell r="C85" t="str">
            <v>SISTEMA DE CUSTOS REFERENCIAIS DE OBRAS - SICRO</v>
          </cell>
          <cell r="H85" t="str">
            <v>DNIT</v>
          </cell>
        </row>
        <row r="86">
          <cell r="A86" t="str">
            <v>Pernambuco - Janeiro/2021</v>
          </cell>
        </row>
        <row r="87">
          <cell r="A87" t="str">
            <v>Sem desoneração</v>
          </cell>
        </row>
        <row r="88">
          <cell r="A88" t="str">
            <v>Código</v>
          </cell>
          <cell r="C88" t="str">
            <v>Descrição</v>
          </cell>
          <cell r="D88" t="str">
            <v>Unidade</v>
          </cell>
          <cell r="E88" t="str">
            <v>Salário (R$)</v>
          </cell>
          <cell r="F88" t="str">
            <v>Encargos Totais</v>
          </cell>
          <cell r="G88" t="str">
            <v>Custo (R$)</v>
          </cell>
          <cell r="H88" t="str">
            <v>Periculosidade/ Insalubridade</v>
          </cell>
        </row>
        <row r="89">
          <cell r="A89" t="str">
            <v>P9915</v>
          </cell>
          <cell r="C89" t="str">
            <v>Maquinista</v>
          </cell>
          <cell r="D89" t="str">
            <v>h</v>
          </cell>
          <cell r="E89">
            <v>11.61</v>
          </cell>
          <cell r="F89">
            <v>1.528637</v>
          </cell>
          <cell r="G89">
            <v>29.357399999999998</v>
          </cell>
          <cell r="H89">
            <v>0</v>
          </cell>
        </row>
        <row r="90">
          <cell r="A90" t="str">
            <v>P9916</v>
          </cell>
          <cell r="C90" t="str">
            <v>Encarregado de conservação rodoviária</v>
          </cell>
          <cell r="D90" t="str">
            <v>mês</v>
          </cell>
          <cell r="E90">
            <v>3536.81</v>
          </cell>
          <cell r="F90">
            <v>0.96574400000000005</v>
          </cell>
          <cell r="G90">
            <v>6952.4629999999997</v>
          </cell>
          <cell r="H90">
            <v>0</v>
          </cell>
        </row>
        <row r="91">
          <cell r="A91" t="str">
            <v>P9920</v>
          </cell>
          <cell r="C91" t="str">
            <v>Mestre fluvial</v>
          </cell>
          <cell r="D91" t="str">
            <v>mês</v>
          </cell>
          <cell r="E91">
            <v>5275.3987999999999</v>
          </cell>
          <cell r="F91">
            <v>0.91391800000000001</v>
          </cell>
          <cell r="G91">
            <v>10096.680700000001</v>
          </cell>
          <cell r="H91">
            <v>0</v>
          </cell>
        </row>
        <row r="92">
          <cell r="A92" t="str">
            <v>P9923</v>
          </cell>
          <cell r="C92" t="str">
            <v>Mergulhador com periculosidade</v>
          </cell>
          <cell r="D92" t="str">
            <v>h</v>
          </cell>
          <cell r="E92">
            <v>8.0123999999999995</v>
          </cell>
          <cell r="F92">
            <v>1.9883690000000001</v>
          </cell>
          <cell r="G92">
            <v>26.3477</v>
          </cell>
          <cell r="H92">
            <v>0.3</v>
          </cell>
        </row>
        <row r="93">
          <cell r="A93" t="str">
            <v>P9927</v>
          </cell>
          <cell r="C93" t="str">
            <v>Frentista de túnel com periculosidade</v>
          </cell>
          <cell r="D93" t="str">
            <v>h</v>
          </cell>
          <cell r="E93">
            <v>5.6402000000000001</v>
          </cell>
          <cell r="F93">
            <v>2.4210829999999999</v>
          </cell>
          <cell r="G93">
            <v>20.9876</v>
          </cell>
          <cell r="H93">
            <v>0.3</v>
          </cell>
        </row>
        <row r="94">
          <cell r="A94" t="str">
            <v>P9928</v>
          </cell>
          <cell r="C94" t="str">
            <v>Servente com periculosidade</v>
          </cell>
          <cell r="D94" t="str">
            <v>h</v>
          </cell>
          <cell r="E94">
            <v>5.53</v>
          </cell>
          <cell r="F94">
            <v>2.3815219999999999</v>
          </cell>
          <cell r="G94">
            <v>20.358799999999999</v>
          </cell>
          <cell r="H94">
            <v>0.3</v>
          </cell>
        </row>
        <row r="95">
          <cell r="A95" t="str">
            <v>P9929</v>
          </cell>
          <cell r="C95" t="str">
            <v>Bombeiro hidráulico com periculosidade</v>
          </cell>
          <cell r="D95" t="str">
            <v>h</v>
          </cell>
          <cell r="E95">
            <v>10.0648</v>
          </cell>
          <cell r="F95">
            <v>2.0299390000000002</v>
          </cell>
          <cell r="G95">
            <v>33.515099999999997</v>
          </cell>
          <cell r="H95">
            <v>0.3</v>
          </cell>
        </row>
        <row r="96">
          <cell r="A96" t="str">
            <v>P9930</v>
          </cell>
          <cell r="C96" t="str">
            <v>Eletricista com periculosidade</v>
          </cell>
          <cell r="D96" t="str">
            <v>h</v>
          </cell>
          <cell r="E96">
            <v>7.7072000000000003</v>
          </cell>
          <cell r="F96">
            <v>2.184167</v>
          </cell>
          <cell r="G96">
            <v>26.853100000000001</v>
          </cell>
          <cell r="H96">
            <v>0.3</v>
          </cell>
        </row>
        <row r="97">
          <cell r="A97" t="str">
            <v>P9932</v>
          </cell>
          <cell r="C97" t="str">
            <v>Operador de equipamento pesado com periculosidade</v>
          </cell>
          <cell r="D97" t="str">
            <v>h</v>
          </cell>
          <cell r="E97">
            <v>9.6999999999999993</v>
          </cell>
          <cell r="F97">
            <v>1.958831</v>
          </cell>
          <cell r="G97">
            <v>31.610600000000002</v>
          </cell>
          <cell r="H97">
            <v>0.3</v>
          </cell>
        </row>
        <row r="98">
          <cell r="A98" t="str">
            <v>P9934</v>
          </cell>
          <cell r="C98" t="str">
            <v>Motorista de veículo especial com periculosidade</v>
          </cell>
          <cell r="D98" t="str">
            <v>h</v>
          </cell>
          <cell r="E98">
            <v>10.039999999999999</v>
          </cell>
          <cell r="F98">
            <v>1.923546</v>
          </cell>
          <cell r="G98">
            <v>32.364400000000003</v>
          </cell>
          <cell r="H98">
            <v>0.3</v>
          </cell>
        </row>
        <row r="99">
          <cell r="A99" t="str">
            <v>P9938</v>
          </cell>
          <cell r="C99" t="str">
            <v>Operador de equipamento leve com periculosidade</v>
          </cell>
          <cell r="D99" t="str">
            <v>h</v>
          </cell>
          <cell r="E99">
            <v>7.33</v>
          </cell>
          <cell r="F99">
            <v>2.1320839999999999</v>
          </cell>
          <cell r="G99">
            <v>25.1571</v>
          </cell>
          <cell r="H99">
            <v>0.3</v>
          </cell>
        </row>
        <row r="100">
          <cell r="A100" t="str">
            <v>P9939</v>
          </cell>
          <cell r="C100" t="str">
            <v>Operador de equipamento leve com insalubridade</v>
          </cell>
          <cell r="D100" t="str">
            <v>h</v>
          </cell>
          <cell r="E100">
            <v>7.33</v>
          </cell>
          <cell r="F100">
            <v>2.1756540000000002</v>
          </cell>
          <cell r="G100">
            <v>25.277899999999999</v>
          </cell>
          <cell r="H100">
            <v>0.27289999999999998</v>
          </cell>
        </row>
        <row r="101">
          <cell r="A101" t="str">
            <v>P9940</v>
          </cell>
          <cell r="C101" t="str">
            <v>Piloto fluvial com periculosidade</v>
          </cell>
          <cell r="D101" t="str">
            <v>h</v>
          </cell>
          <cell r="E101">
            <v>12.244999999999999</v>
          </cell>
          <cell r="F101">
            <v>1.7931349999999999</v>
          </cell>
          <cell r="G101">
            <v>37.875399999999999</v>
          </cell>
          <cell r="H101">
            <v>0.3</v>
          </cell>
        </row>
        <row r="102">
          <cell r="A102" t="str">
            <v>P9941</v>
          </cell>
          <cell r="C102" t="str">
            <v>Mestre fluvial com periculosidade</v>
          </cell>
          <cell r="D102" t="str">
            <v>h</v>
          </cell>
          <cell r="E102">
            <v>23.979099999999999</v>
          </cell>
          <cell r="F102">
            <v>1.615435</v>
          </cell>
          <cell r="G102">
            <v>69.909499999999994</v>
          </cell>
          <cell r="H102">
            <v>0.3</v>
          </cell>
        </row>
        <row r="103">
          <cell r="A103" t="str">
            <v>P9942</v>
          </cell>
          <cell r="C103" t="str">
            <v>Marinheiro de convés com periculosidade</v>
          </cell>
          <cell r="D103" t="str">
            <v>h</v>
          </cell>
          <cell r="E103">
            <v>7.9183000000000003</v>
          </cell>
          <cell r="F103">
            <v>1.9950159999999999</v>
          </cell>
          <cell r="G103">
            <v>26.090900000000001</v>
          </cell>
          <cell r="H103">
            <v>0.3</v>
          </cell>
        </row>
        <row r="104">
          <cell r="A104" t="str">
            <v>P9943</v>
          </cell>
          <cell r="C104" t="str">
            <v>Técnico de batimetria com periculosidade</v>
          </cell>
          <cell r="D104" t="str">
            <v>h</v>
          </cell>
          <cell r="E104">
            <v>9.4235000000000007</v>
          </cell>
          <cell r="F104">
            <v>1.9059250000000001</v>
          </cell>
          <cell r="G104">
            <v>30.210999999999999</v>
          </cell>
          <cell r="H104">
            <v>0.3</v>
          </cell>
        </row>
        <row r="105">
          <cell r="A105" t="str">
            <v>P9944</v>
          </cell>
          <cell r="C105" t="str">
            <v>Operador de equipamento especial com periculosidade</v>
          </cell>
          <cell r="D105" t="str">
            <v>h</v>
          </cell>
          <cell r="E105">
            <v>12.5771</v>
          </cell>
          <cell r="F105">
            <v>1.8233280000000001</v>
          </cell>
          <cell r="G105">
            <v>39.282400000000003</v>
          </cell>
          <cell r="H105">
            <v>0.3</v>
          </cell>
        </row>
        <row r="106">
          <cell r="A106" t="str">
            <v>P9945</v>
          </cell>
          <cell r="C106" t="str">
            <v>Draguista com periculosidade</v>
          </cell>
          <cell r="D106" t="str">
            <v>h</v>
          </cell>
          <cell r="E106">
            <v>17.263400000000001</v>
          </cell>
          <cell r="F106">
            <v>1.6875720000000001</v>
          </cell>
          <cell r="G106">
            <v>51.575600000000001</v>
          </cell>
          <cell r="H106">
            <v>0.3</v>
          </cell>
        </row>
        <row r="107">
          <cell r="A107" t="str">
            <v>P9946</v>
          </cell>
          <cell r="C107" t="str">
            <v>Engenheiro auxiliar</v>
          </cell>
          <cell r="D107" t="str">
            <v>mês</v>
          </cell>
          <cell r="E107">
            <v>9350</v>
          </cell>
          <cell r="F107">
            <v>0.83167199999999997</v>
          </cell>
          <cell r="G107">
            <v>17126.1332</v>
          </cell>
          <cell r="H107">
            <v>0</v>
          </cell>
        </row>
        <row r="108">
          <cell r="A108" t="str">
            <v>P9947</v>
          </cell>
          <cell r="C108" t="str">
            <v>Técnico florestal</v>
          </cell>
          <cell r="D108" t="str">
            <v>mês</v>
          </cell>
          <cell r="E108">
            <v>3097.0592999999999</v>
          </cell>
          <cell r="F108">
            <v>1.064651</v>
          </cell>
          <cell r="G108">
            <v>6394.3464999999997</v>
          </cell>
          <cell r="H108">
            <v>0</v>
          </cell>
        </row>
        <row r="109">
          <cell r="A109" t="str">
            <v>P9948</v>
          </cell>
          <cell r="C109" t="str">
            <v>Motorista de veículo leve - mensalista</v>
          </cell>
          <cell r="D109" t="str">
            <v>mês</v>
          </cell>
          <cell r="E109">
            <v>1841.4</v>
          </cell>
          <cell r="F109">
            <v>1.2584360000000001</v>
          </cell>
          <cell r="G109">
            <v>4158.6840000000002</v>
          </cell>
          <cell r="H109">
            <v>0</v>
          </cell>
        </row>
        <row r="110">
          <cell r="A110" t="str">
            <v>P9949</v>
          </cell>
          <cell r="C110" t="str">
            <v>Topógrafo</v>
          </cell>
          <cell r="D110" t="str">
            <v>mês</v>
          </cell>
          <cell r="E110">
            <v>3126.2</v>
          </cell>
          <cell r="F110">
            <v>1.064865</v>
          </cell>
          <cell r="G110">
            <v>6455.1809000000003</v>
          </cell>
          <cell r="H110">
            <v>0</v>
          </cell>
        </row>
        <row r="111">
          <cell r="A111" t="str">
            <v>P9950</v>
          </cell>
          <cell r="C111" t="str">
            <v>Auxiliar de topografia</v>
          </cell>
          <cell r="D111" t="str">
            <v>mês</v>
          </cell>
          <cell r="E111">
            <v>1841.4</v>
          </cell>
          <cell r="F111">
            <v>1.2761830000000001</v>
          </cell>
          <cell r="G111">
            <v>4191.3633</v>
          </cell>
          <cell r="H111">
            <v>0</v>
          </cell>
        </row>
        <row r="112">
          <cell r="A112" t="str">
            <v>P9951</v>
          </cell>
          <cell r="C112" t="str">
            <v>Médico de câmara hiperbárica</v>
          </cell>
          <cell r="D112" t="str">
            <v>mês</v>
          </cell>
          <cell r="E112">
            <v>9350</v>
          </cell>
          <cell r="F112">
            <v>0.83669899999999997</v>
          </cell>
          <cell r="G112">
            <v>17173.135600000001</v>
          </cell>
          <cell r="H112">
            <v>0</v>
          </cell>
        </row>
        <row r="113">
          <cell r="A113" t="str">
            <v>P9952</v>
          </cell>
          <cell r="C113" t="str">
            <v>Pedreiro - mensalista</v>
          </cell>
          <cell r="D113" t="str">
            <v>mês</v>
          </cell>
          <cell r="E113">
            <v>2134</v>
          </cell>
          <cell r="F113">
            <v>1.213557</v>
          </cell>
          <cell r="G113">
            <v>4723.7305999999999</v>
          </cell>
          <cell r="H113">
            <v>0</v>
          </cell>
        </row>
        <row r="114">
          <cell r="A114" t="str">
            <v>P9953</v>
          </cell>
          <cell r="C114" t="str">
            <v>Eletricista - mensalista</v>
          </cell>
          <cell r="D114" t="str">
            <v>mês</v>
          </cell>
          <cell r="E114">
            <v>1695.5859</v>
          </cell>
          <cell r="F114">
            <v>1.3901410000000001</v>
          </cell>
          <cell r="G114">
            <v>4052.6893</v>
          </cell>
          <cell r="H114">
            <v>0</v>
          </cell>
        </row>
        <row r="115">
          <cell r="A115" t="str">
            <v>P9954</v>
          </cell>
          <cell r="C115" t="str">
            <v>Servente - mensalista</v>
          </cell>
          <cell r="D115" t="str">
            <v>mês</v>
          </cell>
          <cell r="E115">
            <v>1216.5999999999999</v>
          </cell>
          <cell r="F115">
            <v>1.5541119999999999</v>
          </cell>
          <cell r="G115">
            <v>3107.3326000000002</v>
          </cell>
          <cell r="H115">
            <v>0</v>
          </cell>
        </row>
        <row r="116">
          <cell r="A116" t="str">
            <v>P9955</v>
          </cell>
          <cell r="C116" t="str">
            <v>Engenheiro chefe</v>
          </cell>
          <cell r="D116" t="str">
            <v>mês</v>
          </cell>
          <cell r="E116">
            <v>16823.6368</v>
          </cell>
          <cell r="F116">
            <v>0.79943299999999995</v>
          </cell>
          <cell r="G116">
            <v>30273.0072</v>
          </cell>
          <cell r="H116">
            <v>0</v>
          </cell>
        </row>
        <row r="117">
          <cell r="A117" t="str">
            <v>P9956</v>
          </cell>
          <cell r="C117" t="str">
            <v>Motorista de caminhão com periculosidade</v>
          </cell>
          <cell r="D117" t="str">
            <v>h</v>
          </cell>
          <cell r="E117">
            <v>9.6999999999999993</v>
          </cell>
          <cell r="F117">
            <v>1.941068</v>
          </cell>
          <cell r="G117">
            <v>31.438300000000002</v>
          </cell>
          <cell r="H117">
            <v>0.3</v>
          </cell>
        </row>
        <row r="118">
          <cell r="A118" t="str">
            <v>P9972</v>
          </cell>
          <cell r="C118" t="str">
            <v>Técnico de batimetria</v>
          </cell>
          <cell r="D118" t="str">
            <v>mês</v>
          </cell>
          <cell r="E118">
            <v>2073.1792999999998</v>
          </cell>
          <cell r="F118">
            <v>1.1598520000000001</v>
          </cell>
          <cell r="G118">
            <v>4477.7604000000001</v>
          </cell>
          <cell r="H118">
            <v>0</v>
          </cell>
        </row>
      </sheetData>
      <sheetData sheetId="191" refreshError="1"/>
      <sheetData sheetId="19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ALARIOS ONERADO"/>
      <sheetName val="ONIBUS"/>
      <sheetName val="serviços ONERADOS"/>
      <sheetName val="Plan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SUMO EMPRESA"/>
      <sheetName val="CUSTO EMPRESA"/>
      <sheetName val="RESUMO"/>
      <sheetName val="KANAFLEX"/>
      <sheetName val="NOVOTUB"/>
      <sheetName val="MEDIDAS"/>
      <sheetName val="CUSTO ZONA SUL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1</v>
          </cell>
          <cell r="B3">
            <v>518494.27792361024</v>
          </cell>
          <cell r="C3">
            <v>562145.609613879</v>
          </cell>
          <cell r="D3">
            <v>1080639.8875374892</v>
          </cell>
          <cell r="E3">
            <v>1242735.8706681125</v>
          </cell>
          <cell r="F3">
            <v>56.388719730680833</v>
          </cell>
          <cell r="G3">
            <v>61.136009745935723</v>
          </cell>
          <cell r="H3">
            <v>117.52472947661656</v>
          </cell>
          <cell r="I3">
            <v>64.847027690282957</v>
          </cell>
          <cell r="J3">
            <v>70.306411207826073</v>
          </cell>
          <cell r="K3">
            <v>135.15343889810902</v>
          </cell>
          <cell r="L3">
            <v>68.089379074797108</v>
          </cell>
          <cell r="M3">
            <v>73.821731768217376</v>
          </cell>
          <cell r="N3">
            <v>141.91111084301448</v>
          </cell>
        </row>
        <row r="4">
          <cell r="A4">
            <v>2</v>
          </cell>
          <cell r="B4">
            <v>186254.49299436976</v>
          </cell>
          <cell r="C4">
            <v>184020.52844882343</v>
          </cell>
          <cell r="D4">
            <v>370275.0214431932</v>
          </cell>
          <cell r="E4">
            <v>425816.27465967217</v>
          </cell>
          <cell r="F4">
            <v>49.734177034544665</v>
          </cell>
          <cell r="G4">
            <v>49.137657796748577</v>
          </cell>
          <cell r="H4">
            <v>98.871834831293242</v>
          </cell>
          <cell r="I4">
            <v>57.19430358972636</v>
          </cell>
          <cell r="J4">
            <v>56.508306466260862</v>
          </cell>
          <cell r="K4">
            <v>113.70261005598722</v>
          </cell>
          <cell r="L4">
            <v>60.054018769212682</v>
          </cell>
          <cell r="M4">
            <v>59.333721789573907</v>
          </cell>
          <cell r="N4">
            <v>119.38774055878659</v>
          </cell>
        </row>
        <row r="5">
          <cell r="A5">
            <v>3</v>
          </cell>
          <cell r="B5">
            <v>29480.41258811548</v>
          </cell>
          <cell r="C5">
            <v>28320.395229736103</v>
          </cell>
          <cell r="D5">
            <v>57800.807817851586</v>
          </cell>
          <cell r="E5">
            <v>66470.928990529312</v>
          </cell>
          <cell r="F5">
            <v>47.549052561476579</v>
          </cell>
          <cell r="G5">
            <v>45.678056822155007</v>
          </cell>
          <cell r="H5">
            <v>93.227109383631586</v>
          </cell>
          <cell r="I5">
            <v>54.681410445698063</v>
          </cell>
          <cell r="J5">
            <v>52.529765345478253</v>
          </cell>
          <cell r="K5">
            <v>107.21117579117632</v>
          </cell>
          <cell r="L5">
            <v>57.415480967982965</v>
          </cell>
          <cell r="M5">
            <v>55.156253612752167</v>
          </cell>
          <cell r="N5">
            <v>112.57173458073513</v>
          </cell>
        </row>
        <row r="6">
          <cell r="A6">
            <v>4</v>
          </cell>
          <cell r="B6">
            <v>39865.056278103984</v>
          </cell>
          <cell r="C6">
            <v>36288.611496707745</v>
          </cell>
          <cell r="D6">
            <v>76153.667774811736</v>
          </cell>
          <cell r="E6">
            <v>87576.717941033494</v>
          </cell>
          <cell r="F6">
            <v>42.409634338408495</v>
          </cell>
          <cell r="G6">
            <v>38.604905847561433</v>
          </cell>
          <cell r="H6">
            <v>81.014540185969935</v>
          </cell>
          <cell r="I6">
            <v>48.771079489169765</v>
          </cell>
          <cell r="J6">
            <v>44.395641724695643</v>
          </cell>
          <cell r="K6">
            <v>93.166721213865401</v>
          </cell>
          <cell r="L6">
            <v>51.209633463628258</v>
          </cell>
          <cell r="M6">
            <v>46.61542381093043</v>
          </cell>
          <cell r="N6">
            <v>97.825057274558688</v>
          </cell>
        </row>
        <row r="7">
          <cell r="A7">
            <v>9</v>
          </cell>
          <cell r="B7">
            <v>562517.81878119963</v>
          </cell>
          <cell r="C7">
            <v>527913.33489730232</v>
          </cell>
          <cell r="D7">
            <v>1090431.153678502</v>
          </cell>
          <cell r="E7">
            <v>1253995.8267302772</v>
          </cell>
          <cell r="F7">
            <v>61.176489263860752</v>
          </cell>
          <cell r="G7">
            <v>57.413086992637552</v>
          </cell>
          <cell r="H7">
            <v>118.5895762564983</v>
          </cell>
          <cell r="I7">
            <v>70.35296265343986</v>
          </cell>
          <cell r="J7">
            <v>66.025050041533177</v>
          </cell>
          <cell r="K7">
            <v>136.37801269497305</v>
          </cell>
          <cell r="L7">
            <v>73.870610786111854</v>
          </cell>
          <cell r="M7">
            <v>69.326302543609842</v>
          </cell>
          <cell r="N7">
            <v>143.1969133297217</v>
          </cell>
        </row>
        <row r="8">
          <cell r="A8">
            <v>10</v>
          </cell>
          <cell r="B8">
            <v>184553.81575352681</v>
          </cell>
          <cell r="C8">
            <v>173072.66133394209</v>
          </cell>
          <cell r="D8">
            <v>357626.4770874689</v>
          </cell>
          <cell r="E8">
            <v>411270.44865058921</v>
          </cell>
          <cell r="F8">
            <v>49.280057611088601</v>
          </cell>
          <cell r="G8">
            <v>46.214328794110038</v>
          </cell>
          <cell r="H8">
            <v>95.49438640519864</v>
          </cell>
          <cell r="I8">
            <v>56.67206625275189</v>
          </cell>
          <cell r="J8">
            <v>53.146478113226543</v>
          </cell>
          <cell r="K8">
            <v>109.81854436597843</v>
          </cell>
          <cell r="L8">
            <v>59.505669565389489</v>
          </cell>
          <cell r="M8">
            <v>55.803802018887872</v>
          </cell>
          <cell r="N8">
            <v>115.30947158427736</v>
          </cell>
        </row>
        <row r="9">
          <cell r="A9">
            <v>11</v>
          </cell>
          <cell r="B9">
            <v>29696.756146515567</v>
          </cell>
          <cell r="C9">
            <v>25940.466250804697</v>
          </cell>
          <cell r="D9">
            <v>55637.222397320264</v>
          </cell>
          <cell r="E9">
            <v>63982.8057569183</v>
          </cell>
          <cell r="F9">
            <v>47.897993784702528</v>
          </cell>
          <cell r="G9">
            <v>41.839461694846285</v>
          </cell>
          <cell r="H9">
            <v>89.737455479548814</v>
          </cell>
          <cell r="I9">
            <v>55.082692852407902</v>
          </cell>
          <cell r="J9">
            <v>48.115380949073227</v>
          </cell>
          <cell r="K9">
            <v>103.19807380148113</v>
          </cell>
          <cell r="L9">
            <v>57.836827495028302</v>
          </cell>
          <cell r="M9">
            <v>50.521149996526894</v>
          </cell>
          <cell r="N9">
            <v>108.3579774915552</v>
          </cell>
        </row>
        <row r="10">
          <cell r="A10">
            <v>12</v>
          </cell>
          <cell r="B10">
            <v>41691.192980817468</v>
          </cell>
          <cell r="C10">
            <v>34711.758439847574</v>
          </cell>
          <cell r="D10">
            <v>76402.951420665049</v>
          </cell>
          <cell r="E10">
            <v>87863.394133764799</v>
          </cell>
          <cell r="F10">
            <v>44.352332958316453</v>
          </cell>
          <cell r="G10">
            <v>36.927402595582528</v>
          </cell>
          <cell r="H10">
            <v>81.279735553898973</v>
          </cell>
          <cell r="I10">
            <v>51.005182902063915</v>
          </cell>
          <cell r="J10">
            <v>42.466512984919902</v>
          </cell>
          <cell r="K10">
            <v>93.471695886983809</v>
          </cell>
          <cell r="L10">
            <v>53.555442047167112</v>
          </cell>
          <cell r="M10">
            <v>44.589838634165901</v>
          </cell>
          <cell r="N10">
            <v>98.14528068133302</v>
          </cell>
        </row>
        <row r="14">
          <cell r="D14">
            <v>1584869.384573346</v>
          </cell>
          <cell r="E14">
            <v>1822599.7922593474</v>
          </cell>
        </row>
        <row r="16">
          <cell r="E16">
            <v>237730.40768600139</v>
          </cell>
        </row>
        <row r="18">
          <cell r="E18">
            <v>0.14999999999999969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INAPI"/>
      <sheetName val="CURVA ABC"/>
      <sheetName val="COMP. BDI ONERADO"/>
      <sheetName val="COMP. BDI ONERADO DIFER."/>
      <sheetName val="COMP. BDI ONERADO ISS 3,5%"/>
      <sheetName val="COMP. BDI ONERADO MATERIAIS"/>
      <sheetName val="Mémoria de calculo"/>
      <sheetName val="CRONOGRAMA"/>
      <sheetName val="MAPA DE COTAÇÃO"/>
      <sheetName val="COT-01"/>
      <sheetName val="COT-02"/>
      <sheetName val="COT-03"/>
      <sheetName val="COMPOSIÇÕES"/>
      <sheetName val="FORNEC. CM-30"/>
      <sheetName val="FORNEC. CAP 50-70"/>
      <sheetName val="COMP. AUXILIARES"/>
      <sheetName val="COMP 20"/>
      <sheetName val="Plan1"/>
      <sheetName val="COMP 01"/>
      <sheetName val="COMP 02"/>
      <sheetName val="COMP 03"/>
      <sheetName val="COMP 04"/>
      <sheetName val="COMP 05"/>
      <sheetName val="COMP 06"/>
      <sheetName val="COMP 07"/>
      <sheetName val="COMP 08"/>
      <sheetName val="COMP 09"/>
      <sheetName val="COMP 10"/>
      <sheetName val="COMP 11"/>
      <sheetName val="COMP 12"/>
      <sheetName val="COMP 13"/>
      <sheetName val="COMP 14"/>
      <sheetName val="COMP 15"/>
      <sheetName val="COMP 16"/>
      <sheetName val="COMP 18"/>
      <sheetName val="COMP 17"/>
      <sheetName val="COMP 19"/>
      <sheetName val="COMP 21"/>
      <sheetName val="COMP 22"/>
      <sheetName val="COMP 23"/>
      <sheetName val="COMP 24"/>
      <sheetName val="COMP 25"/>
      <sheetName val="COMP 26"/>
      <sheetName val="COMP 27"/>
      <sheetName val="procv oner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SINAPI</v>
          </cell>
        </row>
        <row r="2">
          <cell r="A2" t="str">
            <v>COTAÇÃO</v>
          </cell>
        </row>
        <row r="3">
          <cell r="A3" t="str">
            <v>COMPOSIÇÃO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NAPI"/>
      <sheetName val="COMP. BDI ONERADO"/>
      <sheetName val="Mémoria de calculo"/>
      <sheetName val="MAPA DE COTAÇÃO"/>
      <sheetName val="COT-01"/>
      <sheetName val="COT-02"/>
      <sheetName val="COT-03"/>
      <sheetName val="COMPOSIÇÕES"/>
      <sheetName val="COMP. AUXILIARES"/>
      <sheetName val="COMP 20"/>
      <sheetName val="Plan1"/>
      <sheetName val="COMP 01"/>
      <sheetName val="COMP 02"/>
      <sheetName val="COMP 03"/>
      <sheetName val="COMP 04"/>
      <sheetName val="COMP 05"/>
      <sheetName val="COMP 06"/>
      <sheetName val="COMP 07"/>
      <sheetName val="COMP 08"/>
      <sheetName val="COMP 09"/>
      <sheetName val="COMP 10"/>
      <sheetName val="COMP 11"/>
      <sheetName val="COMP 12"/>
      <sheetName val="COMP 13"/>
      <sheetName val="COMP 14"/>
      <sheetName val="COMP 15"/>
      <sheetName val="COMP 16"/>
      <sheetName val="COMP 18"/>
      <sheetName val="COMP 17"/>
      <sheetName val="COMP 19"/>
      <sheetName val="COMP 21"/>
      <sheetName val="COMP 22"/>
      <sheetName val="COMP 23"/>
      <sheetName val="COMP 24"/>
      <sheetName val="COMP 25"/>
      <sheetName val="COMP 26"/>
      <sheetName val="COMP 27"/>
      <sheetName val="procv one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SINAPI</v>
          </cell>
        </row>
        <row r="2">
          <cell r="A2" t="str">
            <v>COTAÇÃO</v>
          </cell>
        </row>
        <row r="3">
          <cell r="A3" t="str">
            <v>COMPOSIÇÃO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BDI"/>
      <sheetName val="RESUMO_simulaçãoTR"/>
      <sheetName val="Plan orçam LOTE 01"/>
      <sheetName val="Plan orçam LOTE 02"/>
      <sheetName val="Planilha_PAV.DREN_RPA1"/>
      <sheetName val="Planilha_PAV.DREN_RPA2"/>
      <sheetName val="Planilha_PAV.DREN_RPA3"/>
      <sheetName val="Planilha_PAV.DREN_RPA4"/>
      <sheetName val="Planilha_PAV.DREN_RPA5"/>
      <sheetName val="Planilha_PAV.DREN_RPA6"/>
      <sheetName val="LOTE 01_FINAL"/>
      <sheetName val="LOTE 01"/>
      <sheetName val="LOTE 02_FINAL"/>
      <sheetName val="LOTE 02"/>
      <sheetName val="1.1"/>
      <sheetName val="1.2"/>
      <sheetName val="1.3"/>
      <sheetName val="1.4"/>
      <sheetName val="1.5"/>
      <sheetName val="2.1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1"/>
      <sheetName val="4.10"/>
      <sheetName val="4.12"/>
      <sheetName val="4.13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7.1"/>
      <sheetName val="7.2"/>
      <sheetName val="7.3"/>
      <sheetName val="7.4"/>
      <sheetName val="7.5"/>
      <sheetName val="8.1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10"/>
      <sheetName val="9.11"/>
      <sheetName val="9.12"/>
      <sheetName val="9.13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1.1"/>
      <sheetName val="11.2"/>
      <sheetName val="11.3"/>
      <sheetName val="11.4"/>
      <sheetName val="11.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2.13"/>
      <sheetName val="13.1"/>
      <sheetName val="13.2"/>
      <sheetName val="13.3"/>
      <sheetName val="13.4"/>
      <sheetName val="13.5"/>
      <sheetName val="14.1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7.4"/>
      <sheetName val="17.5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ENCARGOS SOCIAIS MENSALISTA"/>
      <sheetName val="Memo_RPA_1"/>
      <sheetName val="RPA 1 - REVISÃO"/>
      <sheetName val="RPA 1-ELABORAÇÃO"/>
      <sheetName val="Memo_RPA 2"/>
      <sheetName val="RPA 2-ELABORAÇÃO"/>
      <sheetName val="RPA 2 - REVISÃO"/>
      <sheetName val="Memo_RPA 3"/>
      <sheetName val="RPA 3-ELABORAÇÃO"/>
      <sheetName val="RPA 3 - REVISÃO"/>
      <sheetName val="Memo_RPA 4"/>
      <sheetName val="RPA 4-ELABORAÇÃO"/>
      <sheetName val="RPA 4 - REVISÃO"/>
      <sheetName val="Memo_RPA5_Faixa"/>
      <sheetName val="RPA 5-ELABORAÇÃO"/>
      <sheetName val="RPA 5 - REVISÃO"/>
      <sheetName val="Memo_RPA 6"/>
      <sheetName val="RPA 6 - REVISÃO"/>
      <sheetName val="RPA 6-ELABORAÇÃO"/>
      <sheetName val="RESUMO_LOTE 1"/>
      <sheetName val="RESUMO-LOTE 2"/>
      <sheetName val="CONSULT DNIT"/>
      <sheetName val="Plan2"/>
      <sheetName val="SICRO"/>
      <sheetName val="Relatório de Compatibilidade"/>
      <sheetName val="Relatório de Compatibilidade (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Prefeitura da Cidade do Recife</v>
          </cell>
        </row>
      </sheetData>
      <sheetData sheetId="6">
        <row r="1">
          <cell r="A1" t="str">
            <v>Prefeitura da Cidade do Recife</v>
          </cell>
        </row>
        <row r="2">
          <cell r="A2" t="str">
            <v>Secretaria de Infraestrutura</v>
          </cell>
        </row>
        <row r="3">
          <cell r="A3" t="str">
            <v>Autarquia de Manutenção e Limpeza Urbana - EMLURB</v>
          </cell>
        </row>
        <row r="4">
          <cell r="A4" t="str">
            <v>CONTRATAÇÃO DE EMPRESA ESPECIALIZADA DE ENGENHARIA PARA ELABORAÇÃO E READEQUAÇÃO DE PROJETOS EXECUTIVOS DE INFRAESTRUTURA URBANA, CONTEMPLANDO AS DISCIPLINAS DE GEOMETRIA, PAVIMENTAÇÃO, TERRAPLENAGEM, DRENAGEM, URBANISMO, PAISAGISMO, ESTRUTURAS DE CONTENÇ</v>
          </cell>
          <cell r="F4" t="str">
            <v>TABELAS DE REFERÊNCIA:DNIT CONSULTORIA OUT/20 E SICRO JAN/2021</v>
          </cell>
        </row>
        <row r="5">
          <cell r="A5" t="str">
            <v>PLANILHA ORÇAMENTÁRIA Nº DPPT                      /2021   -   LOTE 01 - RPA 02</v>
          </cell>
        </row>
        <row r="6">
          <cell r="F6" t="str">
            <v>BDI</v>
          </cell>
          <cell r="G6">
            <v>0.2384</v>
          </cell>
        </row>
        <row r="7">
          <cell r="A7" t="str">
            <v>ITEM</v>
          </cell>
          <cell r="B7" t="str">
            <v>DISCRIMINAÇÃO / ESPECIFICAÇÃO DOS SERVIÇOS</v>
          </cell>
          <cell r="C7" t="str">
            <v>UNID.</v>
          </cell>
          <cell r="D7" t="str">
            <v>QUANT.</v>
          </cell>
          <cell r="E7" t="str">
            <v>PREÇO UNIT BÁSICO - SEM BDI (R$)</v>
          </cell>
          <cell r="F7" t="str">
            <v>PREÇO UNIT MÁXIMO C/BDI DE 23,84% (R$)</v>
          </cell>
          <cell r="G7" t="str">
            <v>PREÇO TOTALC/ BDI (R$)</v>
          </cell>
        </row>
        <row r="8">
          <cell r="A8" t="str">
            <v>1.0</v>
          </cell>
          <cell r="B8" t="str">
            <v>ESTUDOS TÉCNICOS PRELIMINARES PARA ELABORAÇÃO DE PROJETOS DE PAVIMENTAÇÃO, DRENAGEM, URBANISMO E PAISAGISMO  EM RUAS COM ÁREAS ACIMA DE 1.000M²</v>
          </cell>
          <cell r="G8">
            <v>170419.19999999998</v>
          </cell>
        </row>
        <row r="9">
          <cell r="A9" t="str">
            <v>1.1</v>
          </cell>
          <cell r="B9" t="str">
            <v>ESTUDOS TOPOGRÁFICOS E PLANIALTIMÉTRICOS (RUAS DE ÁREA TOPOGRÁFICA &gt;1000M²)</v>
          </cell>
          <cell r="C9" t="str">
            <v>M²</v>
          </cell>
          <cell r="D9">
            <v>30432</v>
          </cell>
          <cell r="E9">
            <v>0.75</v>
          </cell>
          <cell r="F9">
            <v>0.93</v>
          </cell>
          <cell r="G9">
            <v>22824</v>
          </cell>
        </row>
        <row r="10">
          <cell r="A10" t="str">
            <v>1.2</v>
          </cell>
          <cell r="B10" t="str">
            <v xml:space="preserve">ESTUDOS DE CONCEPÇÃO ARQUITETÔNICA, URBANÍSTICA E PAISAGÍSTICA (RUAS DE ÁREA TOPOGRÁFICA &gt;1000M²) </v>
          </cell>
          <cell r="C10" t="str">
            <v>M²</v>
          </cell>
          <cell r="D10">
            <v>30432</v>
          </cell>
          <cell r="E10">
            <v>0.64</v>
          </cell>
          <cell r="F10">
            <v>0.79</v>
          </cell>
          <cell r="G10">
            <v>19476.48</v>
          </cell>
        </row>
        <row r="11">
          <cell r="A11" t="str">
            <v>1.3</v>
          </cell>
          <cell r="B11" t="str">
            <v xml:space="preserve">ESTUDOS GEOTÉCNICOS - ESTUDOS PRELIMINARES (RUAS DE ÁREA TOPOGRÁFICA &gt;1000M²) </v>
          </cell>
          <cell r="C11" t="str">
            <v>M²</v>
          </cell>
          <cell r="D11">
            <v>30432</v>
          </cell>
          <cell r="E11">
            <v>1.31</v>
          </cell>
          <cell r="F11">
            <v>1.62</v>
          </cell>
          <cell r="G11">
            <v>39865.919999999998</v>
          </cell>
        </row>
        <row r="12">
          <cell r="A12" t="str">
            <v>1.4</v>
          </cell>
          <cell r="B12" t="str">
            <v xml:space="preserve">ESTUDOS HIDROLÓGICOS - - ESTUDOS PRELIMINARES (RUAS DE ÁREA TOPOGRÁFICA &gt;1000M²) </v>
          </cell>
          <cell r="C12" t="str">
            <v>M²</v>
          </cell>
          <cell r="D12">
            <v>30432</v>
          </cell>
          <cell r="E12">
            <v>2.4900000000000002</v>
          </cell>
          <cell r="F12">
            <v>3.08</v>
          </cell>
          <cell r="G12">
            <v>75775.679999999993</v>
          </cell>
        </row>
        <row r="13">
          <cell r="A13" t="str">
            <v>1.5</v>
          </cell>
          <cell r="B13" t="str">
            <v xml:space="preserve">ESTUDOS PARA REMANEJAMENTO CONDICIONADO DE REDE DE DISTRIBUIÇÃO DE ENERGIA ELÉTRICA, ILUMINAÇÃO PÚBLICA E OUTRAS ESTRUTURAS DE UTILIDADE PÚBLICA - ESTUDOS PRELIMINARES (RUAS DE ÁREA TOPOGRÁFICA &gt;1000M²) </v>
          </cell>
          <cell r="C13" t="str">
            <v>M²</v>
          </cell>
          <cell r="D13">
            <v>30432</v>
          </cell>
          <cell r="E13">
            <v>0.41</v>
          </cell>
          <cell r="F13">
            <v>0.51</v>
          </cell>
          <cell r="G13">
            <v>12477.12</v>
          </cell>
        </row>
        <row r="14">
          <cell r="A14" t="str">
            <v>2.0</v>
          </cell>
          <cell r="B14" t="str">
            <v>ANTEPROJETO PARA ELABORAÇÃO DE PROJETOS DE PAVIMENTAÇÃO, DRENAGEM, URBANISMO E PAISAGISMO EM RUAS COM ÁREAS ACIMA DE 1.000M²</v>
          </cell>
          <cell r="G14">
            <v>0</v>
          </cell>
        </row>
        <row r="15">
          <cell r="A15" t="str">
            <v>2.1</v>
          </cell>
          <cell r="B15" t="str">
            <v xml:space="preserve">ANTEPROJETO DE URBANISMO E PAISAGISMO (RUAS DE ÁREA TOPOGRÁFICA &gt;1000M²) </v>
          </cell>
          <cell r="C15" t="str">
            <v>M²</v>
          </cell>
          <cell r="D15">
            <v>0</v>
          </cell>
          <cell r="E15">
            <v>0.6</v>
          </cell>
          <cell r="F15">
            <v>0.74</v>
          </cell>
          <cell r="G15">
            <v>0</v>
          </cell>
        </row>
        <row r="16">
          <cell r="A16" t="str">
            <v>3.0</v>
          </cell>
          <cell r="B16" t="str">
            <v>PROJETOS BÁSICOS PARA ELABORAÇÃO DE PROJETOS DE PAVIMENTAÇÃO, DRENAGEM, URBANISMO E PAISAGISMO EM RUAS COM ÁREAS ACIMA DE 1.000M²</v>
          </cell>
          <cell r="G16">
            <v>314362.56</v>
          </cell>
        </row>
        <row r="17">
          <cell r="A17" t="str">
            <v>3.1</v>
          </cell>
          <cell r="B17" t="str">
            <v xml:space="preserve">PROJETO BÁSICO DE URBANISMO E PAISAGISMO (RUAS DE ÁREA TOPOGRÁFICA &gt;1000M²) </v>
          </cell>
          <cell r="C17" t="str">
            <v>M²</v>
          </cell>
          <cell r="D17">
            <v>30432</v>
          </cell>
          <cell r="E17">
            <v>0.6</v>
          </cell>
          <cell r="F17">
            <v>0.74</v>
          </cell>
          <cell r="G17">
            <v>18259.2</v>
          </cell>
        </row>
        <row r="18">
          <cell r="A18" t="str">
            <v>3.2</v>
          </cell>
          <cell r="B18" t="str">
            <v xml:space="preserve">PROJETO BÁSICO GEOMÉTRICO (RUAS DE ÁREA TOPOGRÁFICA &gt;1000M²) </v>
          </cell>
          <cell r="C18" t="str">
            <v>M²</v>
          </cell>
          <cell r="D18">
            <v>30432</v>
          </cell>
          <cell r="E18">
            <v>0.98</v>
          </cell>
          <cell r="F18">
            <v>1.21</v>
          </cell>
          <cell r="G18">
            <v>29823.360000000001</v>
          </cell>
        </row>
        <row r="19">
          <cell r="A19" t="str">
            <v>3.3</v>
          </cell>
          <cell r="B19" t="str">
            <v xml:space="preserve">PROJETO BÁSICO DE TERRAPLANAGEM (RUAS DE ÁREA TOPOGRÁFICA &gt;1000M²) </v>
          </cell>
          <cell r="C19" t="str">
            <v>M²</v>
          </cell>
          <cell r="D19">
            <v>30432</v>
          </cell>
          <cell r="E19">
            <v>1.03</v>
          </cell>
          <cell r="F19">
            <v>1.28</v>
          </cell>
          <cell r="G19">
            <v>31344.959999999999</v>
          </cell>
        </row>
        <row r="20">
          <cell r="A20" t="str">
            <v>3.4</v>
          </cell>
          <cell r="B20" t="str">
            <v xml:space="preserve">PROJETO BÁSICO DE DRENAGEM  E OAC (RUAS DE ÁREA TOPOGRÁFICA &gt;1000M²) </v>
          </cell>
          <cell r="C20" t="str">
            <v>M²</v>
          </cell>
          <cell r="D20">
            <v>30432</v>
          </cell>
          <cell r="E20">
            <v>0.77</v>
          </cell>
          <cell r="F20">
            <v>0.95</v>
          </cell>
          <cell r="G20">
            <v>23432.639999999999</v>
          </cell>
        </row>
        <row r="21">
          <cell r="A21" t="str">
            <v>3.5</v>
          </cell>
          <cell r="B21" t="str">
            <v xml:space="preserve">PROJETO BÁSICO DE PAVIMENTAÇÃO  (RUAS DE ÁREA TOPOGRÁFICA &gt;1000M²) </v>
          </cell>
          <cell r="C21" t="str">
            <v>M²</v>
          </cell>
          <cell r="D21">
            <v>30432</v>
          </cell>
          <cell r="E21">
            <v>1.03</v>
          </cell>
          <cell r="F21">
            <v>1.28</v>
          </cell>
          <cell r="G21">
            <v>31344.959999999999</v>
          </cell>
        </row>
        <row r="22">
          <cell r="A22" t="str">
            <v>3.6</v>
          </cell>
          <cell r="B22" t="str">
            <v xml:space="preserve">PROJETO BÁSICO DE REMANEJAMENTO DE REDES DE SERVIÇOS DE UTILIDADE PÚBLICA  (RUAS DE ÁREA TOPOGRÁFICA &gt;1000M²) </v>
          </cell>
          <cell r="C22" t="str">
            <v>M²</v>
          </cell>
          <cell r="D22">
            <v>30432</v>
          </cell>
          <cell r="E22">
            <v>0.41</v>
          </cell>
          <cell r="F22">
            <v>0.51</v>
          </cell>
          <cell r="G22">
            <v>12477.12</v>
          </cell>
        </row>
        <row r="23">
          <cell r="A23" t="str">
            <v>3.7</v>
          </cell>
          <cell r="B23" t="str">
            <v xml:space="preserve">PROJETO BÁSICO DE OBRA DE ARTE ESPECIAL - OAE (RUAS DE ÁREA TOPOGRÁFICA &gt;1000M²) </v>
          </cell>
          <cell r="C23" t="str">
            <v>M²</v>
          </cell>
          <cell r="D23">
            <v>0</v>
          </cell>
          <cell r="E23">
            <v>3.4</v>
          </cell>
          <cell r="F23">
            <v>4.21</v>
          </cell>
          <cell r="G23">
            <v>0</v>
          </cell>
        </row>
        <row r="24">
          <cell r="A24" t="str">
            <v>3.8</v>
          </cell>
          <cell r="B24" t="str">
            <v xml:space="preserve">PROJETO BÁSICO DE PROGRAMAÇÃO VISUAL E SINALIZAÇÃO VIÁRIA (RUAS DE ÁREA TOPOGRÁFICA &gt;1000M²) </v>
          </cell>
          <cell r="C24" t="str">
            <v>M²</v>
          </cell>
          <cell r="D24">
            <v>30432</v>
          </cell>
          <cell r="E24">
            <v>0.67</v>
          </cell>
          <cell r="F24">
            <v>0.83</v>
          </cell>
          <cell r="G24">
            <v>20389.439999999999</v>
          </cell>
        </row>
        <row r="25">
          <cell r="A25" t="str">
            <v>3.9</v>
          </cell>
          <cell r="B25" t="str">
            <v xml:space="preserve">PROJETO BÁSICO DE DESAPROPRIAÇÃO (RUAS DE ÁREA TOPOGRÁFICA &gt;1000M²) </v>
          </cell>
          <cell r="C25" t="str">
            <v>M²</v>
          </cell>
          <cell r="D25">
            <v>30432</v>
          </cell>
          <cell r="E25">
            <v>1.26</v>
          </cell>
          <cell r="F25">
            <v>1.56</v>
          </cell>
          <cell r="G25">
            <v>38344.32</v>
          </cell>
        </row>
        <row r="26">
          <cell r="A26" t="str">
            <v>3.10</v>
          </cell>
          <cell r="B26" t="str">
            <v xml:space="preserve">PROJETO BÁSICO DE ABASTECIMENTO D’ÁGUA (RUAS DE ÁREA TOPOGRÁFICA &gt;1000M²) </v>
          </cell>
          <cell r="C26" t="str">
            <v>M²</v>
          </cell>
          <cell r="D26">
            <v>30432</v>
          </cell>
          <cell r="E26">
            <v>0.42</v>
          </cell>
          <cell r="F26">
            <v>0.52</v>
          </cell>
          <cell r="G26">
            <v>12781.44</v>
          </cell>
        </row>
        <row r="27">
          <cell r="A27" t="str">
            <v>3.11</v>
          </cell>
          <cell r="B27" t="str">
            <v xml:space="preserve">PROJETO BÁSICO DE SISTEMA DE ESGOTAMENTO SANITÁRIO (RUAS DE ÁREA TOPOGRÁFICA &gt;1000M²) </v>
          </cell>
          <cell r="C27" t="str">
            <v>M²</v>
          </cell>
          <cell r="D27">
            <v>30432</v>
          </cell>
          <cell r="E27">
            <v>0.42</v>
          </cell>
          <cell r="F27">
            <v>0.52</v>
          </cell>
          <cell r="G27">
            <v>12781.44</v>
          </cell>
        </row>
        <row r="28">
          <cell r="A28" t="str">
            <v>3.12</v>
          </cell>
          <cell r="B28" t="str">
            <v xml:space="preserve">PROJETO BÁSICO DE CONTENÇÃO  (RUAS DE ÁREA TOPOGRÁFICA &gt;1000M²) </v>
          </cell>
          <cell r="C28" t="str">
            <v>M²</v>
          </cell>
          <cell r="D28">
            <v>30432</v>
          </cell>
          <cell r="E28">
            <v>0.68</v>
          </cell>
          <cell r="F28">
            <v>0.84</v>
          </cell>
          <cell r="G28">
            <v>20693.759999999998</v>
          </cell>
        </row>
        <row r="29">
          <cell r="A29" t="str">
            <v>3.13</v>
          </cell>
          <cell r="B29" t="str">
            <v xml:space="preserve">PLANILHA ORÇAMENTÁRIA PARA PROJETOS BÁSICOS EXISTENTES (RUAS DE ÁREA TOPOGRÁFICA &gt;1000M²) </v>
          </cell>
          <cell r="C29" t="str">
            <v>M²</v>
          </cell>
          <cell r="D29">
            <v>30432</v>
          </cell>
          <cell r="E29">
            <v>2.06</v>
          </cell>
          <cell r="F29">
            <v>2.5499999999999998</v>
          </cell>
          <cell r="G29">
            <v>62689.919999999998</v>
          </cell>
        </row>
        <row r="30">
          <cell r="A30" t="str">
            <v>4.0</v>
          </cell>
          <cell r="B30" t="str">
            <v>PROJETOS EXECUTIVOS PARA ELABORAÇÃO DE PROJETOS DE PAVIMENTAÇÃO, DRENAGEM, URBANISMO E PAISAGISMO EM RUAS COM ÁREAS ACIMA DE 1.000M²</v>
          </cell>
          <cell r="G30">
            <v>241934.4</v>
          </cell>
        </row>
        <row r="31">
          <cell r="A31" t="str">
            <v>4.1</v>
          </cell>
          <cell r="B31" t="str">
            <v xml:space="preserve">PROJETO EXECUTIVO DE URBANISMO E PAISAGISMO (RUAS DE ÁREA TOPOGRÁFICA &gt;1000M²) </v>
          </cell>
          <cell r="C31" t="str">
            <v>M²</v>
          </cell>
          <cell r="D31">
            <v>30432</v>
          </cell>
          <cell r="E31">
            <v>0.45</v>
          </cell>
          <cell r="F31">
            <v>0.56000000000000005</v>
          </cell>
          <cell r="G31">
            <v>13694.4</v>
          </cell>
        </row>
        <row r="32">
          <cell r="A32" t="str">
            <v>4.2</v>
          </cell>
          <cell r="B32" t="str">
            <v xml:space="preserve">PROJETO EXECUTIVO GEOMÉTRICO (RUAS DE ÁREA TOPOGRÁFICA &gt;1000M²) </v>
          </cell>
          <cell r="C32" t="str">
            <v>M²</v>
          </cell>
          <cell r="D32">
            <v>30432</v>
          </cell>
          <cell r="E32">
            <v>0.7</v>
          </cell>
          <cell r="F32">
            <v>0.87</v>
          </cell>
          <cell r="G32">
            <v>21302.400000000001</v>
          </cell>
        </row>
        <row r="33">
          <cell r="A33" t="str">
            <v>4.3</v>
          </cell>
          <cell r="B33" t="str">
            <v>PROJETO EXECUTIVO DE TERRAPLENAGEM (RUAS DE ÁREA TOPOGRÁFICA &gt;1000M²)</v>
          </cell>
          <cell r="C33" t="str">
            <v>M²</v>
          </cell>
          <cell r="D33">
            <v>30432</v>
          </cell>
          <cell r="E33">
            <v>0.73</v>
          </cell>
          <cell r="F33">
            <v>0.9</v>
          </cell>
          <cell r="G33">
            <v>22215.360000000001</v>
          </cell>
        </row>
        <row r="34">
          <cell r="A34" t="str">
            <v>4.4</v>
          </cell>
          <cell r="B34" t="str">
            <v>PROJETO EXECUTIVO DE DRENAGEM  E OAC (RUAS DE ÁREA TOPOGRÁFICA &gt;1000M²)</v>
          </cell>
          <cell r="C34" t="str">
            <v>M²</v>
          </cell>
          <cell r="D34">
            <v>30432</v>
          </cell>
          <cell r="E34">
            <v>1.1200000000000001</v>
          </cell>
          <cell r="F34">
            <v>1.39</v>
          </cell>
          <cell r="G34">
            <v>34083.839999999997</v>
          </cell>
        </row>
        <row r="35">
          <cell r="A35" t="str">
            <v>4.5</v>
          </cell>
          <cell r="B35" t="str">
            <v>PROJETO EXECUTIVO DE PAVIMENTAÇÃO (RUAS DE ÁREA TOPOGRÁFICA &gt;1000M²)</v>
          </cell>
          <cell r="C35" t="str">
            <v>M²</v>
          </cell>
          <cell r="D35">
            <v>30432</v>
          </cell>
          <cell r="E35">
            <v>0.73</v>
          </cell>
          <cell r="F35">
            <v>0.9</v>
          </cell>
          <cell r="G35">
            <v>22215.360000000001</v>
          </cell>
        </row>
        <row r="36">
          <cell r="A36" t="str">
            <v>4.6</v>
          </cell>
          <cell r="B36" t="str">
            <v>PROJETO EXECUTIVO DE REMANEJAMENTO DE REDES DE SERVIÇOS DE UTILIDADE PÚBLICA (RUAS DE ÁREA TOPOGRÁFICA &gt;1000M²)</v>
          </cell>
          <cell r="C36" t="str">
            <v>M²</v>
          </cell>
          <cell r="D36">
            <v>30432</v>
          </cell>
          <cell r="E36">
            <v>0.28999999999999998</v>
          </cell>
          <cell r="F36">
            <v>0.36</v>
          </cell>
          <cell r="G36">
            <v>8825.2800000000007</v>
          </cell>
        </row>
        <row r="37">
          <cell r="A37" t="str">
            <v>4.7</v>
          </cell>
          <cell r="B37" t="str">
            <v>PROJETO EXECUTIVO DE OBRA DE ARTE ESPECIAL - OAE (RUAS DE ÁREA TOPOGRÁFICA &gt;1000M²)</v>
          </cell>
          <cell r="C37" t="str">
            <v>M²</v>
          </cell>
          <cell r="D37">
            <v>0</v>
          </cell>
          <cell r="E37">
            <v>2.4300000000000002</v>
          </cell>
          <cell r="F37">
            <v>3.01</v>
          </cell>
          <cell r="G37">
            <v>0</v>
          </cell>
        </row>
        <row r="38">
          <cell r="A38" t="str">
            <v>4.8</v>
          </cell>
          <cell r="B38" t="str">
            <v>PROJETO EXECUTIVO DE PROGRAMAÇÃO VISUAL E SINALIZAÇÃO VIÁRIA (RUAS DE ÁREA TOPOGRÁFICA &gt;1000M²)</v>
          </cell>
          <cell r="C38" t="str">
            <v>M²</v>
          </cell>
          <cell r="D38">
            <v>30432</v>
          </cell>
          <cell r="E38">
            <v>0.48</v>
          </cell>
          <cell r="F38">
            <v>0.59</v>
          </cell>
          <cell r="G38">
            <v>14607.36</v>
          </cell>
        </row>
        <row r="39">
          <cell r="A39" t="str">
            <v>4.9</v>
          </cell>
          <cell r="B39" t="str">
            <v>PROJETO EXECUTIVO DE DESAPROPRIAÇÃO (RUAS DE ÁREA TOPOGRÁFICA &gt;1000M²)</v>
          </cell>
          <cell r="C39" t="str">
            <v>M²</v>
          </cell>
          <cell r="D39">
            <v>30432</v>
          </cell>
          <cell r="E39">
            <v>0.9</v>
          </cell>
          <cell r="F39">
            <v>1.1100000000000001</v>
          </cell>
          <cell r="G39">
            <v>27388.799999999999</v>
          </cell>
        </row>
        <row r="40">
          <cell r="A40" t="str">
            <v>4.10</v>
          </cell>
          <cell r="B40" t="str">
            <v>PROJETO EXECUTIVO DE ABASTECIMENTO D’ÁGUA (RUAS DE ÁREA TOPOGRÁFICA &gt;1000M²)</v>
          </cell>
          <cell r="C40" t="str">
            <v>M²</v>
          </cell>
          <cell r="D40">
            <v>30432</v>
          </cell>
          <cell r="E40">
            <v>0.3</v>
          </cell>
          <cell r="F40">
            <v>0.37</v>
          </cell>
          <cell r="G40">
            <v>9129.6</v>
          </cell>
        </row>
        <row r="41">
          <cell r="A41" t="str">
            <v>4.11</v>
          </cell>
          <cell r="B41" t="str">
            <v>PROJETO EXECUTIVO DE SISTEMA DE ESGOTAMENTO SANITÁRIO (RUAS DE ÁREA TOPOGRÁFICA &gt;1000M²)</v>
          </cell>
          <cell r="C41" t="str">
            <v>M²</v>
          </cell>
          <cell r="D41">
            <v>30432</v>
          </cell>
          <cell r="E41">
            <v>0.3</v>
          </cell>
          <cell r="F41">
            <v>0.37</v>
          </cell>
          <cell r="G41">
            <v>9129.6</v>
          </cell>
        </row>
        <row r="42">
          <cell r="A42" t="str">
            <v>4.12</v>
          </cell>
          <cell r="B42" t="str">
            <v>PROJETO EXECUTIVO DE CONTENÇÃO (RUAS DE ÁREA TOPOGRÁFICA &gt;1000M²)</v>
          </cell>
          <cell r="C42" t="str">
            <v>M²</v>
          </cell>
          <cell r="D42">
            <v>30432</v>
          </cell>
          <cell r="E42">
            <v>0.48</v>
          </cell>
          <cell r="F42">
            <v>0.59</v>
          </cell>
          <cell r="G42">
            <v>14607.36</v>
          </cell>
        </row>
        <row r="43">
          <cell r="A43" t="str">
            <v>4.13</v>
          </cell>
          <cell r="B43" t="str">
            <v>PLANILHA ORÇAMENTÁRIA PARA PROJETOS EXECUTIVOS EXISTENTES (RUAS DE ÁREA TOPOGRÁFICA &gt;1000M²)</v>
          </cell>
          <cell r="C43" t="str">
            <v>M²</v>
          </cell>
          <cell r="D43">
            <v>30432</v>
          </cell>
          <cell r="E43">
            <v>1.47</v>
          </cell>
          <cell r="F43">
            <v>1.82</v>
          </cell>
          <cell r="G43">
            <v>44735.040000000001</v>
          </cell>
        </row>
        <row r="44">
          <cell r="A44" t="str">
            <v>5.0</v>
          </cell>
          <cell r="B44" t="str">
            <v>ESTUDOS TÉCNICOS PRELIMINARES  PARA REVISÃO DE PROJETOS DE PAVIMENTAÇÃO, DRENAGEM, URBANISMO E PAISAGISMO  EM RUAS COM ÁREAS ACIMA DE 1.000M²</v>
          </cell>
          <cell r="G44">
            <v>46259.929999999993</v>
          </cell>
        </row>
        <row r="45">
          <cell r="A45" t="str">
            <v>5.1</v>
          </cell>
          <cell r="B45" t="str">
            <v>ESTUDOS TOPOGRÁFICOS E PLANIALTIMÉTRICOS (RUAS DE ÁREA TOPOGRÁFICA &gt;1000M²)</v>
          </cell>
          <cell r="C45" t="str">
            <v>M²</v>
          </cell>
          <cell r="D45">
            <v>11149</v>
          </cell>
          <cell r="E45">
            <v>0.75</v>
          </cell>
          <cell r="F45">
            <v>0.93</v>
          </cell>
          <cell r="G45">
            <v>8361.75</v>
          </cell>
        </row>
        <row r="46">
          <cell r="A46" t="str">
            <v>5.2</v>
          </cell>
          <cell r="B46" t="str">
            <v>ESTUDOS DE CONCEPÇÃO URBANÍSTICA E PAISAGÍSTICA (RUAS DE ÁREA TOPOGRÁFICA &gt;1000M²)</v>
          </cell>
          <cell r="C46" t="str">
            <v>M²</v>
          </cell>
          <cell r="D46">
            <v>8697</v>
          </cell>
          <cell r="E46">
            <v>0.64</v>
          </cell>
          <cell r="F46">
            <v>0.79</v>
          </cell>
          <cell r="G46">
            <v>5566.08</v>
          </cell>
        </row>
        <row r="47">
          <cell r="A47" t="str">
            <v>5.3</v>
          </cell>
          <cell r="B47" t="str">
            <v>ESTUDOS GEOTÉCNICOS (RUAS DE ÁREA TOPOGRÁFICA &gt;1000M²)</v>
          </cell>
          <cell r="C47" t="str">
            <v>M²</v>
          </cell>
          <cell r="D47">
            <v>0</v>
          </cell>
          <cell r="E47">
            <v>1.31</v>
          </cell>
          <cell r="F47">
            <v>1.62</v>
          </cell>
          <cell r="G47">
            <v>0</v>
          </cell>
        </row>
        <row r="48">
          <cell r="A48" t="str">
            <v>5.4</v>
          </cell>
          <cell r="B48" t="str">
            <v>ESTUDOS HIDROLÓGICOS (RUAS DE ÁREA TOPOGRÁFICA &gt;1000M²)</v>
          </cell>
          <cell r="C48" t="str">
            <v>M²</v>
          </cell>
          <cell r="D48">
            <v>11149</v>
          </cell>
          <cell r="E48">
            <v>2.4900000000000002</v>
          </cell>
          <cell r="F48">
            <v>3.08</v>
          </cell>
          <cell r="G48">
            <v>27761.01</v>
          </cell>
        </row>
        <row r="49">
          <cell r="A49" t="str">
            <v>5.5</v>
          </cell>
          <cell r="B49" t="str">
            <v>ESTUDOS PARA REMANEJAMENTO CONDICIONADO DE REDE DE DISTRIBUIÇÃO DE ENERGIA ELÉTRICA, ILUMINAÇÃO PÚBLICA E OUTRAS ESTRUTURAS DE UTILIDADE PÚBLICA (RUAS DE ÁREA TOPOGRÁFICA &gt;1000M²)</v>
          </cell>
          <cell r="C49" t="str">
            <v>M²</v>
          </cell>
          <cell r="D49">
            <v>11149</v>
          </cell>
          <cell r="E49">
            <v>0.41</v>
          </cell>
          <cell r="F49">
            <v>0.51</v>
          </cell>
          <cell r="G49">
            <v>4571.09</v>
          </cell>
        </row>
        <row r="50">
          <cell r="A50" t="str">
            <v>6.0</v>
          </cell>
          <cell r="B50" t="str">
            <v>REVISÃO DE PROJETOS EXECUTIVOS PARA PAVIMENTAÇÃO, DRENAGEM, URBANISMO E PAISAGISMO  EM RUAS COM ÁREAS ACIMA DE 1.000M²</v>
          </cell>
          <cell r="G50">
            <v>41685.839999999997</v>
          </cell>
        </row>
        <row r="51">
          <cell r="A51" t="str">
            <v>6.1</v>
          </cell>
          <cell r="B51" t="str">
            <v>REVISÃO DO PROJETO EXECUTIVO DE URBANISMO E PAISAGISMO (RUAS DE ÁREA TOPOGRÁFICA &gt;1000M²)</v>
          </cell>
          <cell r="C51" t="str">
            <v>M²</v>
          </cell>
          <cell r="D51">
            <v>9819</v>
          </cell>
          <cell r="E51">
            <v>0.3</v>
          </cell>
          <cell r="F51">
            <v>0.37</v>
          </cell>
          <cell r="G51">
            <v>2945.7</v>
          </cell>
        </row>
        <row r="52">
          <cell r="A52" t="str">
            <v>6.2</v>
          </cell>
          <cell r="B52" t="str">
            <v>REVISÃO DO PROJETO EXECUTIVO GEOMÉTRICO (RUAS DE ÁREA TOPOGRÁFICA &gt;1000M²)</v>
          </cell>
          <cell r="C52" t="str">
            <v>M²</v>
          </cell>
          <cell r="D52">
            <v>11149</v>
          </cell>
          <cell r="E52">
            <v>0.5</v>
          </cell>
          <cell r="F52">
            <v>0.62</v>
          </cell>
          <cell r="G52">
            <v>5574.5</v>
          </cell>
        </row>
        <row r="53">
          <cell r="A53" t="str">
            <v>6.3</v>
          </cell>
          <cell r="B53" t="str">
            <v>REVISÃO DO PROJETO EXECUTIVO DE TERRAPLENAGEM (RUAS DE ÁREA TOPOGRÁFICA &gt;1000M²)</v>
          </cell>
          <cell r="C53" t="str">
            <v>M²</v>
          </cell>
          <cell r="D53">
            <v>11149</v>
          </cell>
          <cell r="E53">
            <v>0.52</v>
          </cell>
          <cell r="F53">
            <v>0.64</v>
          </cell>
          <cell r="G53">
            <v>5797.48</v>
          </cell>
        </row>
        <row r="54">
          <cell r="A54" t="str">
            <v>6.4</v>
          </cell>
          <cell r="B54" t="str">
            <v>REVISÃO DO PROJETO EXECUTIVO DE DRENAGEM  E OAC (RUAS DE ÁREA TOPOGRÁFICA &gt;1000M²)</v>
          </cell>
          <cell r="C54" t="str">
            <v>M²</v>
          </cell>
          <cell r="D54">
            <v>11149</v>
          </cell>
          <cell r="E54">
            <v>0.75</v>
          </cell>
          <cell r="F54">
            <v>0.93</v>
          </cell>
          <cell r="G54">
            <v>8361.75</v>
          </cell>
        </row>
        <row r="55">
          <cell r="A55" t="str">
            <v>6.5</v>
          </cell>
          <cell r="B55" t="str">
            <v>REVISÃO DO PROJETO EXECUTIVO DE PAVIMENTAÇÃO (RUAS DE ÁREA TOPOGRÁFICA &gt;1000M²)</v>
          </cell>
          <cell r="C55" t="str">
            <v>M²</v>
          </cell>
          <cell r="D55">
            <v>11149</v>
          </cell>
          <cell r="E55">
            <v>0.52</v>
          </cell>
          <cell r="F55">
            <v>0.64</v>
          </cell>
          <cell r="G55">
            <v>5797.48</v>
          </cell>
        </row>
        <row r="56">
          <cell r="A56" t="str">
            <v>6.6</v>
          </cell>
          <cell r="B56" t="str">
            <v>REVISÃO DO PROJETO EXECUTIVO DE REMANEJAMENTO DE REDES DE SERVIÇOS DE UTILIDADE PÚBLICA (RUAS DE ÁREA TOPOGRÁFICA &gt;1000M²)</v>
          </cell>
          <cell r="C56" t="str">
            <v>M²</v>
          </cell>
          <cell r="D56">
            <v>1330</v>
          </cell>
          <cell r="E56">
            <v>0.2</v>
          </cell>
          <cell r="F56">
            <v>0.25</v>
          </cell>
          <cell r="G56">
            <v>266</v>
          </cell>
        </row>
        <row r="57">
          <cell r="A57" t="str">
            <v>6.7</v>
          </cell>
          <cell r="B57" t="str">
            <v>REVISÃO DO PROJETO EXECUTIVO DE OBRA DE ARTE ESPECIAL - OAE (RUAS DE ÁREA TOPOGRÁFICA &gt;1000M²)</v>
          </cell>
          <cell r="C57" t="str">
            <v>M²</v>
          </cell>
          <cell r="D57">
            <v>0</v>
          </cell>
          <cell r="E57">
            <v>1.62</v>
          </cell>
          <cell r="F57">
            <v>2.0099999999999998</v>
          </cell>
          <cell r="G57">
            <v>0</v>
          </cell>
        </row>
        <row r="58">
          <cell r="A58" t="str">
            <v>6.8</v>
          </cell>
          <cell r="B58" t="str">
            <v>REVISÃO DO PROJETO EXECUTIVO DE PROGRAMAÇÃO VISUAL E SINALIZAÇÃO VIÁRIA (RUAS DE ÁREA TOPOGRÁFICA &gt;1000M²)</v>
          </cell>
          <cell r="C58" t="str">
            <v>M²</v>
          </cell>
          <cell r="D58">
            <v>0</v>
          </cell>
          <cell r="E58">
            <v>1.84</v>
          </cell>
          <cell r="F58">
            <v>2.2799999999999998</v>
          </cell>
          <cell r="G58">
            <v>0</v>
          </cell>
        </row>
        <row r="59">
          <cell r="A59" t="str">
            <v>6.9</v>
          </cell>
          <cell r="B59" t="str">
            <v>REVISÃO DO PROJETO EXECUTIVO DE DESAPROPRIAÇÃO (RUAS DE ÁREA TOPOGRÁFICA &gt;1000M²)</v>
          </cell>
          <cell r="C59" t="str">
            <v>M²</v>
          </cell>
          <cell r="D59">
            <v>1932</v>
          </cell>
          <cell r="E59">
            <v>0.64</v>
          </cell>
          <cell r="F59">
            <v>0.79</v>
          </cell>
          <cell r="G59">
            <v>1236.48</v>
          </cell>
        </row>
        <row r="60">
          <cell r="A60" t="str">
            <v>6.10</v>
          </cell>
          <cell r="B60" t="str">
            <v>REVISÃO DO PROJETO EXECUTIVO DE ABASTECIMENTO D’ÁGUA (RUAS DE ÁREA TOPOGRÁFICA &gt;1000M²)</v>
          </cell>
          <cell r="C60" t="str">
            <v>M²</v>
          </cell>
          <cell r="D60">
            <v>0</v>
          </cell>
          <cell r="E60">
            <v>0.21</v>
          </cell>
          <cell r="F60">
            <v>0.26</v>
          </cell>
          <cell r="G60">
            <v>0</v>
          </cell>
        </row>
        <row r="61">
          <cell r="A61" t="str">
            <v>6.11</v>
          </cell>
          <cell r="B61" t="str">
            <v>REVISÃO DO PROJETO EXECUTIVO DE SISTEMA DE ESGOTAMENTO SANITÁRIO (RUAS DE ÁREA TOPOGRÁFICA &gt;1000M²)</v>
          </cell>
          <cell r="C61" t="str">
            <v>M²</v>
          </cell>
          <cell r="D61">
            <v>0</v>
          </cell>
          <cell r="E61">
            <v>0.21</v>
          </cell>
          <cell r="F61">
            <v>0.26</v>
          </cell>
          <cell r="G61">
            <v>0</v>
          </cell>
        </row>
        <row r="62">
          <cell r="A62" t="str">
            <v>6.12</v>
          </cell>
          <cell r="B62" t="str">
            <v>REVISÃO DO PROJETO EXECUTIVO DE CONTENÇÃO (RUAS DE ÁREA TOPOGRÁFICA &gt;1000M²)</v>
          </cell>
          <cell r="C62" t="str">
            <v>M²</v>
          </cell>
          <cell r="D62">
            <v>0</v>
          </cell>
          <cell r="E62">
            <v>0.34</v>
          </cell>
          <cell r="F62">
            <v>0.42</v>
          </cell>
          <cell r="G62">
            <v>0</v>
          </cell>
        </row>
        <row r="63">
          <cell r="A63" t="str">
            <v>6.13</v>
          </cell>
          <cell r="B63" t="str">
            <v>PLANILHA ORÇAMENTÁRIA PARA PROJETOS EXECUTIVOS REVISADOS (RUAS DE ÁREA TOPOGRÁFICA &gt;1000M²)</v>
          </cell>
          <cell r="C63" t="str">
            <v>M²</v>
          </cell>
          <cell r="D63">
            <v>11149</v>
          </cell>
          <cell r="E63">
            <v>1.05</v>
          </cell>
          <cell r="F63">
            <v>1.3</v>
          </cell>
          <cell r="G63">
            <v>11706.45</v>
          </cell>
        </row>
        <row r="64">
          <cell r="A64" t="str">
            <v>7.0</v>
          </cell>
          <cell r="B64" t="str">
            <v>ESTUDOS TÉCNICOS PRELIMINARES PARA ELABORAÇÃO DE PROJETOS DE PAVIMENTAÇÃO, DRENAGEM, URBANISMO E PAISAGISMO  EM RUAS COM ÁREAS ENTRE 500M² E 1.000M²</v>
          </cell>
          <cell r="G64">
            <v>10920.000000000002</v>
          </cell>
        </row>
        <row r="65">
          <cell r="A65" t="str">
            <v>7.1</v>
          </cell>
          <cell r="B65" t="str">
            <v>ESTUDOS TOPOGRÁFICOS E PLANIALTIMÉTRICOS (RUAS DE ÁREA TOPOGRÁFICA &gt;500M² E &lt;1000M²)</v>
          </cell>
          <cell r="C65" t="str">
            <v>M²</v>
          </cell>
          <cell r="D65">
            <v>1560</v>
          </cell>
          <cell r="E65">
            <v>0.94</v>
          </cell>
          <cell r="F65">
            <v>1.1599999999999999</v>
          </cell>
          <cell r="G65">
            <v>1466.4</v>
          </cell>
        </row>
        <row r="66">
          <cell r="A66" t="str">
            <v>7.2</v>
          </cell>
          <cell r="B66" t="str">
            <v>ESTUDOS DE CONCEPÇÃO URBANÍSTICA E PAISAGÍSTICA (RUAS DE ÁREA TOPOGRÁFICA &gt;500M² E &lt;1000M²)</v>
          </cell>
          <cell r="C66" t="str">
            <v>M²</v>
          </cell>
          <cell r="D66">
            <v>1560</v>
          </cell>
          <cell r="E66">
            <v>0.8</v>
          </cell>
          <cell r="F66">
            <v>0.99</v>
          </cell>
          <cell r="G66">
            <v>1248</v>
          </cell>
        </row>
        <row r="67">
          <cell r="A67" t="str">
            <v>7.3</v>
          </cell>
          <cell r="B67" t="str">
            <v>ESTUDOS GEOTÉCNICOS (RUAS DE ÁREA TOPOGRÁFICA &gt;500M² E &lt;1000M²)</v>
          </cell>
          <cell r="C67" t="str">
            <v>M²</v>
          </cell>
          <cell r="D67">
            <v>1560</v>
          </cell>
          <cell r="E67">
            <v>1.64</v>
          </cell>
          <cell r="F67">
            <v>2.0299999999999998</v>
          </cell>
          <cell r="G67">
            <v>2558.4</v>
          </cell>
        </row>
        <row r="68">
          <cell r="A68" t="str">
            <v>7.4</v>
          </cell>
          <cell r="B68" t="str">
            <v>ESTUDOS HIDROLÓGICOS (RUAS DE ÁREA TOPOGRÁFICA &gt;500M² E &lt;1000M²)</v>
          </cell>
          <cell r="C68" t="str">
            <v>M²</v>
          </cell>
          <cell r="D68">
            <v>1560</v>
          </cell>
          <cell r="E68">
            <v>3.11</v>
          </cell>
          <cell r="F68">
            <v>3.85</v>
          </cell>
          <cell r="G68">
            <v>4851.6000000000004</v>
          </cell>
        </row>
        <row r="69">
          <cell r="A69" t="str">
            <v>7.5</v>
          </cell>
          <cell r="B69" t="str">
            <v>ESTUDOS PARA REMANEJAMENTO CONDICIONADO DE REDE DE DISTRIBUIÇÃO DE ENERGIA ELÉTRICA, ILUMINAÇÃO PÚBLICA E OUTRAS ESTRUTURAS DE UTILIDADE PÚBLICA (RUAS DE ÁREA TOPOGRÁFICA &gt;500M² E &lt;1000M²)</v>
          </cell>
          <cell r="C69" t="str">
            <v>M²</v>
          </cell>
          <cell r="D69">
            <v>1560</v>
          </cell>
          <cell r="E69">
            <v>0.51</v>
          </cell>
          <cell r="F69">
            <v>0.63</v>
          </cell>
          <cell r="G69">
            <v>795.6</v>
          </cell>
        </row>
        <row r="70">
          <cell r="A70" t="str">
            <v>8.0</v>
          </cell>
          <cell r="B70" t="str">
            <v>ANTEPROJETO PARA ELABORAÇÃO DE PROJETOS DE PAVIMENTAÇÃO, DRENAGEM, URBANISMO E PAISAGISMO EM RUAS COM ÁREAS  500M² E 1.000M²</v>
          </cell>
          <cell r="G70">
            <v>0</v>
          </cell>
        </row>
        <row r="71">
          <cell r="A71" t="str">
            <v>8.1</v>
          </cell>
          <cell r="B71" t="str">
            <v>ANTEPROJETO DE URBANISMO E PAISAGISMO (RUAS DE ÁREA TOPOGRÁFICA &gt;500M² E &lt;1000M²)</v>
          </cell>
          <cell r="C71" t="str">
            <v>M²</v>
          </cell>
          <cell r="D71">
            <v>0</v>
          </cell>
          <cell r="E71">
            <v>0.75</v>
          </cell>
          <cell r="F71">
            <v>0.93</v>
          </cell>
          <cell r="G71">
            <v>0</v>
          </cell>
        </row>
        <row r="72">
          <cell r="A72" t="str">
            <v>9.0</v>
          </cell>
          <cell r="B72" t="str">
            <v>PROJETOS BÁSICOS PARA ELABORAÇÃO DE PROJETOS DE PAVIMENTAÇÃO, DRENAGEM, URBANISMO E PAISAGISMO EM RUAS COM ÁREAS 500M² E 1.000M²</v>
          </cell>
          <cell r="G72">
            <v>21559.200000000001</v>
          </cell>
        </row>
        <row r="73">
          <cell r="A73" t="str">
            <v>9.1</v>
          </cell>
          <cell r="B73" t="str">
            <v>PROJETO BÁSICO DE URBANISMO E PAISAGISMO (RUAS DE ÁREA TOPOGRÁFICA &gt;500M² E &lt;1000M²)</v>
          </cell>
          <cell r="C73" t="str">
            <v>M²</v>
          </cell>
          <cell r="D73">
            <v>1560</v>
          </cell>
          <cell r="E73">
            <v>0.75</v>
          </cell>
          <cell r="F73">
            <v>0.93</v>
          </cell>
          <cell r="G73">
            <v>1170</v>
          </cell>
        </row>
        <row r="74">
          <cell r="A74" t="str">
            <v>9.2</v>
          </cell>
          <cell r="B74" t="str">
            <v>PROJETO BÁSICO GEOMÉTRICO (RUAS DE ÁREA TOPOGRÁFICA &gt;500M² E &lt;1000M²)</v>
          </cell>
          <cell r="C74" t="str">
            <v>M²</v>
          </cell>
          <cell r="D74">
            <v>1560</v>
          </cell>
          <cell r="E74">
            <v>1.23</v>
          </cell>
          <cell r="F74">
            <v>1.52</v>
          </cell>
          <cell r="G74">
            <v>1918.8</v>
          </cell>
        </row>
        <row r="75">
          <cell r="A75" t="str">
            <v>9.3</v>
          </cell>
          <cell r="B75" t="str">
            <v>PROJETO BÁSICO DE TERRAPLENAGEM (RUAS DE ÁREA TOPOGRÁFICA &gt;500M² E &lt;1000M²)</v>
          </cell>
          <cell r="C75" t="str">
            <v>M²</v>
          </cell>
          <cell r="D75">
            <v>1560</v>
          </cell>
          <cell r="E75">
            <v>1.2</v>
          </cell>
          <cell r="F75">
            <v>1.49</v>
          </cell>
          <cell r="G75">
            <v>1872</v>
          </cell>
        </row>
        <row r="76">
          <cell r="A76" t="str">
            <v>9.4</v>
          </cell>
          <cell r="B76" t="str">
            <v>PROJETO BÁSICO DE DRENAGEM  E OAC (RUAS DE ÁREA TOPOGRÁFICA &gt;500M² E &lt;1000M²)</v>
          </cell>
          <cell r="C76" t="str">
            <v>M²</v>
          </cell>
          <cell r="D76">
            <v>1560</v>
          </cell>
          <cell r="E76">
            <v>1.97</v>
          </cell>
          <cell r="F76">
            <v>2.44</v>
          </cell>
          <cell r="G76">
            <v>3073.2</v>
          </cell>
        </row>
        <row r="77">
          <cell r="A77" t="str">
            <v>9.5</v>
          </cell>
          <cell r="B77" t="str">
            <v>PROJETO BÁSICO DE PAVIMENTAÇÃO (RUAS DE ÁREA TOPOGRÁFICA &gt;500M² E &lt;1000M²)</v>
          </cell>
          <cell r="C77" t="str">
            <v>M²</v>
          </cell>
          <cell r="D77">
            <v>1560</v>
          </cell>
          <cell r="E77">
            <v>1.28</v>
          </cell>
          <cell r="F77">
            <v>1.59</v>
          </cell>
          <cell r="G77">
            <v>1996.8</v>
          </cell>
        </row>
        <row r="78">
          <cell r="A78" t="str">
            <v>9.6</v>
          </cell>
          <cell r="B78" t="str">
            <v>PROJETO BÁSICO DE REMANEJAMENTO DE REDES DE SERVIÇOS DE UTILIDADE PÚBLICA (RUAS DE ÁREA TOPOGRÁFICA &gt;500M² E &lt;1000M²)</v>
          </cell>
          <cell r="C78" t="str">
            <v>M²</v>
          </cell>
          <cell r="D78">
            <v>1560</v>
          </cell>
          <cell r="E78">
            <v>0.51</v>
          </cell>
          <cell r="F78">
            <v>0.63</v>
          </cell>
          <cell r="G78">
            <v>795.6</v>
          </cell>
        </row>
        <row r="79">
          <cell r="A79" t="str">
            <v>9.7</v>
          </cell>
          <cell r="B79" t="str">
            <v>PROJETO BÁSICO DE OBRA DE ARTE ESPECIAL - OAE (RUAS DE ÁREA TOPOGRÁFICA &gt;500M² E &lt;1000M²)</v>
          </cell>
          <cell r="C79" t="str">
            <v>M²</v>
          </cell>
          <cell r="D79">
            <v>0</v>
          </cell>
          <cell r="E79">
            <v>4.25</v>
          </cell>
          <cell r="F79">
            <v>5.26</v>
          </cell>
          <cell r="G79">
            <v>0</v>
          </cell>
        </row>
        <row r="80">
          <cell r="A80" t="str">
            <v>9.8</v>
          </cell>
          <cell r="B80" t="str">
            <v>PROJETO BÁSICO DE PROGRAMAÇÃO VISUAL E SINALIZAÇÃO VIÁRIA (RUAS DE ÁREA TOPOGRÁFICA &gt;500M² E &lt;1000M²)</v>
          </cell>
          <cell r="C80" t="str">
            <v>M²</v>
          </cell>
          <cell r="D80">
            <v>1560</v>
          </cell>
          <cell r="E80">
            <v>0.84</v>
          </cell>
          <cell r="F80">
            <v>1.04</v>
          </cell>
          <cell r="G80">
            <v>1310.4000000000001</v>
          </cell>
        </row>
        <row r="81">
          <cell r="A81" t="str">
            <v>9.9</v>
          </cell>
          <cell r="B81" t="str">
            <v>PROJETO BÁSICO DE DESAPROPRIAÇÃO (RUAS DE ÁREA TOPOGRÁFICA &gt;500M² E &lt;1000M²)</v>
          </cell>
          <cell r="C81" t="str">
            <v>M²</v>
          </cell>
          <cell r="D81">
            <v>1560</v>
          </cell>
          <cell r="E81">
            <v>1.57</v>
          </cell>
          <cell r="F81">
            <v>1.94</v>
          </cell>
          <cell r="G81">
            <v>2449.1999999999998</v>
          </cell>
        </row>
        <row r="82">
          <cell r="A82" t="str">
            <v>9.10</v>
          </cell>
          <cell r="B82" t="str">
            <v>PROJETO BÁSICO DE ABASTECIMENTO D’ÁGUA (RUAS DE ÁREA TOPOGRÁFICA &gt;500M² E &lt;1000M²)</v>
          </cell>
          <cell r="C82" t="str">
            <v>M²</v>
          </cell>
          <cell r="D82">
            <v>1560</v>
          </cell>
          <cell r="E82">
            <v>0.53</v>
          </cell>
          <cell r="F82">
            <v>0.66</v>
          </cell>
          <cell r="G82">
            <v>826.8</v>
          </cell>
        </row>
        <row r="83">
          <cell r="A83" t="str">
            <v>9.11</v>
          </cell>
          <cell r="B83" t="str">
            <v>PROJETO BÁSICO DE SISTEMA DE ESGOTAMENTO SANITÁRIO (RUAS DE ÁREA TOPOGRÁFICA &gt;500M² E &lt;1000M²)</v>
          </cell>
          <cell r="C83" t="str">
            <v>M²</v>
          </cell>
          <cell r="D83">
            <v>1560</v>
          </cell>
          <cell r="E83">
            <v>0.52</v>
          </cell>
          <cell r="F83">
            <v>0.64</v>
          </cell>
          <cell r="G83">
            <v>811.2</v>
          </cell>
        </row>
        <row r="84">
          <cell r="A84" t="str">
            <v>9.12</v>
          </cell>
          <cell r="B84" t="str">
            <v>PROJETO BÁSICO DE CONTENÇÃO (RUAS DE ÁREA TOPOGRÁFICA &gt;500M² E &lt;1000M²)</v>
          </cell>
          <cell r="C84" t="str">
            <v>M²</v>
          </cell>
          <cell r="D84">
            <v>1560</v>
          </cell>
          <cell r="E84">
            <v>0.85</v>
          </cell>
          <cell r="F84">
            <v>1.05</v>
          </cell>
          <cell r="G84">
            <v>1326</v>
          </cell>
        </row>
        <row r="85">
          <cell r="A85" t="str">
            <v>9.13</v>
          </cell>
          <cell r="B85" t="str">
            <v>PLANILHA ORÇAMENTÁRIA PARA PROJETOS BÁSICOS EXISTENTES (RUAS DE ÁREA TOPOGRÁFICA &gt;500M² E &lt;1000M²)</v>
          </cell>
          <cell r="C85" t="str">
            <v>M²</v>
          </cell>
          <cell r="D85">
            <v>1560</v>
          </cell>
          <cell r="E85">
            <v>2.57</v>
          </cell>
          <cell r="F85">
            <v>3.18</v>
          </cell>
          <cell r="G85">
            <v>4009.2</v>
          </cell>
        </row>
        <row r="86">
          <cell r="A86" t="str">
            <v>10.0</v>
          </cell>
          <cell r="B86" t="str">
            <v>PROJETOS EXECUTIVOS PARA ELABORAÇÃO DE PROJETOS DE PAVIMENTAÇÃO, DRENAGEM, URBANISMO E PAISAGISMO EM RUAS COM ÁREAS ENTRE 500M² E 1.000M²</v>
          </cell>
          <cell r="G86">
            <v>17596.8</v>
          </cell>
        </row>
        <row r="87">
          <cell r="A87" t="str">
            <v>10.1</v>
          </cell>
          <cell r="B87" t="str">
            <v>PROJETO EXECUTIVO DE URBANISMO E PAISAGISMO (RUAS DE ÁREA TOPOGRÁFICA &gt;500M² E &lt;1000M²)</v>
          </cell>
          <cell r="C87" t="str">
            <v>M²</v>
          </cell>
          <cell r="D87">
            <v>1560</v>
          </cell>
          <cell r="E87">
            <v>0.54</v>
          </cell>
          <cell r="F87">
            <v>0.67</v>
          </cell>
          <cell r="G87">
            <v>842.4</v>
          </cell>
        </row>
        <row r="88">
          <cell r="A88" t="str">
            <v>10.2</v>
          </cell>
          <cell r="B88" t="str">
            <v>PROJETO EXECUTIVO GEOMÉTRICO (RUAS DE ÁREA TOPOGRÁFICA &gt;500M² E &lt;1000M²)</v>
          </cell>
          <cell r="C88" t="str">
            <v>M²</v>
          </cell>
          <cell r="D88">
            <v>1560</v>
          </cell>
          <cell r="E88">
            <v>0.88</v>
          </cell>
          <cell r="F88">
            <v>1.0900000000000001</v>
          </cell>
          <cell r="G88">
            <v>1372.8</v>
          </cell>
        </row>
        <row r="89">
          <cell r="A89" t="str">
            <v>10.3</v>
          </cell>
          <cell r="B89" t="str">
            <v>PROJETO EXECUTIVO DE TERRAPLENAGEM (RUAS DE ÁREA TOPOGRÁFICA &gt;500M² E &lt;1000M²)</v>
          </cell>
          <cell r="C89" t="str">
            <v>M²</v>
          </cell>
          <cell r="D89">
            <v>1560</v>
          </cell>
          <cell r="E89">
            <v>0.92</v>
          </cell>
          <cell r="F89">
            <v>1.1399999999999999</v>
          </cell>
          <cell r="G89">
            <v>1435.2</v>
          </cell>
        </row>
        <row r="90">
          <cell r="A90" t="str">
            <v>10.4</v>
          </cell>
          <cell r="B90" t="str">
            <v>PROJETO EXECUTIVO DE DRENAGEM  E OAC (RUAS DE ÁREA TOPOGRÁFICA &gt;500M² E &lt;1000M²)</v>
          </cell>
          <cell r="C90" t="str">
            <v>M²</v>
          </cell>
          <cell r="D90">
            <v>1560</v>
          </cell>
          <cell r="E90">
            <v>1.4</v>
          </cell>
          <cell r="F90">
            <v>1.73</v>
          </cell>
          <cell r="G90">
            <v>2184</v>
          </cell>
        </row>
        <row r="91">
          <cell r="A91" t="str">
            <v>10.5</v>
          </cell>
          <cell r="B91" t="str">
            <v>PROJETO EXECUTIVO DE PAVIMENTAÇÃO (RUAS DE ÁREA TOPOGRÁFICA &gt;500M² E &lt;1000M²)</v>
          </cell>
          <cell r="C91" t="str">
            <v>M²</v>
          </cell>
          <cell r="D91">
            <v>1560</v>
          </cell>
          <cell r="E91">
            <v>0.92</v>
          </cell>
          <cell r="F91">
            <v>1.1399999999999999</v>
          </cell>
          <cell r="G91">
            <v>1435.2</v>
          </cell>
        </row>
        <row r="92">
          <cell r="A92" t="str">
            <v>10.6</v>
          </cell>
          <cell r="B92" t="str">
            <v>PROJETO EXECUTIVO DE REMANEJAMENTO DE REDES DE SERVIÇOS DE UTILIDADE PÚBLICA (RUAS DE ÁREA TOPOGRÁFICA &gt;500M² E &lt;1000M²)</v>
          </cell>
          <cell r="C92" t="str">
            <v>M²</v>
          </cell>
          <cell r="D92">
            <v>1560</v>
          </cell>
          <cell r="E92">
            <v>0.33</v>
          </cell>
          <cell r="F92">
            <v>0.41</v>
          </cell>
          <cell r="G92">
            <v>514.79999999999995</v>
          </cell>
        </row>
        <row r="93">
          <cell r="A93" t="str">
            <v>10.7</v>
          </cell>
          <cell r="B93" t="str">
            <v>PROJETO EXECUTIVO DE OBRA DE ARTE ESPECIAL - OAE (RUAS DE ÁREA TOPOGRÁFICA &gt;500M² E &lt;1000M²)</v>
          </cell>
          <cell r="C93" t="str">
            <v>M²</v>
          </cell>
          <cell r="D93">
            <v>0</v>
          </cell>
          <cell r="E93">
            <v>3.04</v>
          </cell>
          <cell r="F93">
            <v>3.76</v>
          </cell>
          <cell r="G93">
            <v>0</v>
          </cell>
        </row>
        <row r="94">
          <cell r="A94" t="str">
            <v>10.8</v>
          </cell>
          <cell r="B94" t="str">
            <v>PROJETO EXECUTIVO DE PROGRAMAÇÃO VISUAL E SINALIZAÇÃO VIÁRIA (RUAS DE ÁREA TOPOGRÁFICA &gt;500M² E &lt;1000M²)</v>
          </cell>
          <cell r="C94" t="str">
            <v>M²</v>
          </cell>
          <cell r="D94">
            <v>1560</v>
          </cell>
          <cell r="E94">
            <v>1.97</v>
          </cell>
          <cell r="F94">
            <v>2.44</v>
          </cell>
          <cell r="G94">
            <v>3073.2</v>
          </cell>
        </row>
        <row r="95">
          <cell r="A95" t="str">
            <v>10.9</v>
          </cell>
          <cell r="B95" t="str">
            <v>PROJETO EXECUTIVO DE DESAPROPRIAÇÃO (RUAS DE ÁREA TOPOGRÁFICA &gt;500M² E &lt;1000M²)</v>
          </cell>
          <cell r="C95" t="str">
            <v>M²</v>
          </cell>
          <cell r="D95">
            <v>1560</v>
          </cell>
          <cell r="E95">
            <v>1.1200000000000001</v>
          </cell>
          <cell r="F95">
            <v>1.39</v>
          </cell>
          <cell r="G95">
            <v>1747.2</v>
          </cell>
        </row>
        <row r="96">
          <cell r="A96" t="str">
            <v>10.10</v>
          </cell>
          <cell r="B96" t="str">
            <v>PROJETO EXECUTIVO DE ABASTECIMENTO D’ÁGUA (RUAS DE ÁREA TOPOGRÁFICA &gt;500M² E &lt;1000M²)</v>
          </cell>
          <cell r="C96" t="str">
            <v>M²</v>
          </cell>
          <cell r="D96">
            <v>1560</v>
          </cell>
          <cell r="E96">
            <v>0.38</v>
          </cell>
          <cell r="F96">
            <v>0.47</v>
          </cell>
          <cell r="G96">
            <v>592.79999999999995</v>
          </cell>
        </row>
        <row r="97">
          <cell r="A97" t="str">
            <v>10.11</v>
          </cell>
          <cell r="B97" t="str">
            <v>PROJETO EXECUTIVO DE SISTEMA DE ESGOTAMENTO SANITÁRIO (RUAS DE ÁREA TOPOGRÁFICA &gt;500M² E &lt;1000M²)</v>
          </cell>
          <cell r="C97" t="str">
            <v>M²</v>
          </cell>
          <cell r="D97">
            <v>1560</v>
          </cell>
          <cell r="E97">
            <v>0.37</v>
          </cell>
          <cell r="F97">
            <v>0.46</v>
          </cell>
          <cell r="G97">
            <v>577.20000000000005</v>
          </cell>
        </row>
        <row r="98">
          <cell r="A98" t="str">
            <v>10.12</v>
          </cell>
          <cell r="B98" t="str">
            <v>PROJETO EXECUTIVO DE CONTENÇÃO (RUAS DE ÁREA TOPOGRÁFICA &gt;500M² E &lt;1000M²)</v>
          </cell>
          <cell r="C98" t="str">
            <v>M²</v>
          </cell>
          <cell r="D98">
            <v>1560</v>
          </cell>
          <cell r="E98">
            <v>0.61</v>
          </cell>
          <cell r="F98">
            <v>0.76</v>
          </cell>
          <cell r="G98">
            <v>951.6</v>
          </cell>
        </row>
        <row r="99">
          <cell r="A99" t="str">
            <v>10.13</v>
          </cell>
          <cell r="B99" t="str">
            <v>PLANILHA ORÇAMENTÁRIA PARA PROJETOS EXECUTIVOS EXISTENTES (RUAS DE ÁREA TOPOGRÁFICA &gt;500M² E &lt;1000M²)</v>
          </cell>
          <cell r="C99" t="str">
            <v>M²</v>
          </cell>
          <cell r="D99">
            <v>1560</v>
          </cell>
          <cell r="E99">
            <v>1.84</v>
          </cell>
          <cell r="F99">
            <v>2.2799999999999998</v>
          </cell>
          <cell r="G99">
            <v>2870.4</v>
          </cell>
        </row>
        <row r="100">
          <cell r="A100" t="str">
            <v>11.0</v>
          </cell>
          <cell r="B100" t="str">
            <v>ESTUDOS TÉCNICOS PRELIMINARES  PARA REVISÃO DE PROJETOS DE PAVIMENTAÇÃO, DRENAGEM, URBANISMO E PAISAGISMO  EM RUAS COM ÁREAS ENTRE 500M² E 1.000M²</v>
          </cell>
          <cell r="G100">
            <v>4104</v>
          </cell>
        </row>
        <row r="101">
          <cell r="A101" t="str">
            <v>11.1</v>
          </cell>
          <cell r="B101" t="str">
            <v>ESTUDOS TOPOGRÁFICOS E PLANIALTIMÉTRICOS (RUAS DE ÁREA TOPOGRÁFICA &gt;500M² E &lt;1000M²)</v>
          </cell>
          <cell r="C101" t="str">
            <v>M²</v>
          </cell>
          <cell r="D101">
            <v>900</v>
          </cell>
          <cell r="E101">
            <v>0.94</v>
          </cell>
          <cell r="F101">
            <v>1.1599999999999999</v>
          </cell>
          <cell r="G101">
            <v>846</v>
          </cell>
        </row>
        <row r="102">
          <cell r="A102" t="str">
            <v>11.2</v>
          </cell>
          <cell r="B102" t="str">
            <v>ESTUDOS DE CONCEPÇÃO URBANÍSTICA E PAISAGÍSTICA (RUAS DE ÁREA TOPOGRÁFICA &gt;500M² E &lt;1000M²)</v>
          </cell>
          <cell r="C102" t="str">
            <v>M²</v>
          </cell>
          <cell r="D102">
            <v>0</v>
          </cell>
          <cell r="E102">
            <v>0.8</v>
          </cell>
          <cell r="F102">
            <v>0.99</v>
          </cell>
          <cell r="G102">
            <v>0</v>
          </cell>
        </row>
        <row r="103">
          <cell r="A103" t="str">
            <v>11.3</v>
          </cell>
          <cell r="B103" t="str">
            <v>ESTUDOS GEOTÉCNICOS (RUAS DE ÁREA TOPOGRÁFICA &gt;500M² E &lt;1000M²)</v>
          </cell>
          <cell r="C103" t="str">
            <v>M²</v>
          </cell>
          <cell r="D103">
            <v>0</v>
          </cell>
          <cell r="E103">
            <v>1.64</v>
          </cell>
          <cell r="F103">
            <v>2.0299999999999998</v>
          </cell>
          <cell r="G103">
            <v>0</v>
          </cell>
        </row>
        <row r="104">
          <cell r="A104" t="str">
            <v>11.4</v>
          </cell>
          <cell r="B104" t="str">
            <v>ESTUDOS HIDROLÓGICOS (RUAS DE ÁREA TOPOGRÁFICA &gt;500M² E &lt;1000M²)</v>
          </cell>
          <cell r="C104" t="str">
            <v>M²</v>
          </cell>
          <cell r="D104">
            <v>900</v>
          </cell>
          <cell r="E104">
            <v>3.11</v>
          </cell>
          <cell r="F104">
            <v>3.85</v>
          </cell>
          <cell r="G104">
            <v>2799</v>
          </cell>
        </row>
        <row r="105">
          <cell r="A105" t="str">
            <v>11.5</v>
          </cell>
          <cell r="B105" t="str">
            <v>ESTUDOS PARA REMANEJAMENTO CONDICIONADO DE REDE DE DISTRIBUIÇÃO DE ENERGIA ELÉTRICA, ILUMINAÇÃO PÚBLICA E OUTRAS ESTRUTURAS DE UTILIDADE PÚBLICA (RUAS DE ÁREA TOPOGRÁFICA &gt;500M² E &lt;1000M²)</v>
          </cell>
          <cell r="C105" t="str">
            <v>M²</v>
          </cell>
          <cell r="D105">
            <v>900</v>
          </cell>
          <cell r="E105">
            <v>0.51</v>
          </cell>
          <cell r="F105">
            <v>0.63</v>
          </cell>
          <cell r="G105">
            <v>459</v>
          </cell>
        </row>
        <row r="106">
          <cell r="A106" t="str">
            <v>12.0</v>
          </cell>
          <cell r="B106" t="str">
            <v>REVISÃO DE PROJETOS EXECUTIVOS PARA PAVIMENTAÇÃO, DRENAGEM, URBANISMO E PAISAGISMO  EM RUAS COM ÁREAS ENTRE 500M² E 1.000M²</v>
          </cell>
          <cell r="G106">
            <v>3987</v>
          </cell>
        </row>
        <row r="107">
          <cell r="A107" t="str">
            <v>12.1</v>
          </cell>
          <cell r="B107" t="str">
            <v>REVISÃO DO PROJETO EXECUTIVO DE URBANISMO E PAISAGISMO (RUAS DE ÁREA TOPOGRÁFICA &gt;500M² E &lt;1000M²)</v>
          </cell>
          <cell r="C107" t="str">
            <v>M²</v>
          </cell>
          <cell r="D107">
            <v>0</v>
          </cell>
          <cell r="E107">
            <v>0.38</v>
          </cell>
          <cell r="F107">
            <v>0.47</v>
          </cell>
          <cell r="G107">
            <v>0</v>
          </cell>
        </row>
        <row r="108">
          <cell r="A108" t="str">
            <v>12.2</v>
          </cell>
          <cell r="B108" t="str">
            <v>REVISÃO DO PROJETO EXECUTIVO GEOMÉTRICO (RUAS DE ÁREA TOPOGRÁFICA &gt;500M² E &lt;1000M²)</v>
          </cell>
          <cell r="C108" t="str">
            <v>M²</v>
          </cell>
          <cell r="D108">
            <v>900</v>
          </cell>
          <cell r="E108">
            <v>0.63</v>
          </cell>
          <cell r="F108">
            <v>0.78</v>
          </cell>
          <cell r="G108">
            <v>567</v>
          </cell>
        </row>
        <row r="109">
          <cell r="A109" t="str">
            <v>12.3</v>
          </cell>
          <cell r="B109" t="str">
            <v>REVISÃO DO PROJETO EXECUTIVO DE TERRAPLENAGEM (RUAS DE ÁREA TOPOGRÁFICA &gt;500M² E &lt;1000M²)</v>
          </cell>
          <cell r="C109" t="str">
            <v>M²</v>
          </cell>
          <cell r="D109">
            <v>900</v>
          </cell>
          <cell r="E109">
            <v>0.65</v>
          </cell>
          <cell r="F109">
            <v>0.8</v>
          </cell>
          <cell r="G109">
            <v>585</v>
          </cell>
        </row>
        <row r="110">
          <cell r="A110" t="str">
            <v>12.4</v>
          </cell>
          <cell r="B110" t="str">
            <v>REVISÃO DO PROJETO EXECUTIVO DE DRENAGEM  E OAC (RUAS DE ÁREA TOPOGRÁFICA &gt;500M² E &lt;1000M²)</v>
          </cell>
          <cell r="C110" t="str">
            <v>M²</v>
          </cell>
          <cell r="D110">
            <v>900</v>
          </cell>
          <cell r="E110">
            <v>1</v>
          </cell>
          <cell r="F110">
            <v>1.24</v>
          </cell>
          <cell r="G110">
            <v>900</v>
          </cell>
        </row>
        <row r="111">
          <cell r="A111" t="str">
            <v>12.5</v>
          </cell>
          <cell r="B111" t="str">
            <v>REVISÃO DO PROJETO EXECUTIVO DE PAVIMENTAÇÃO (RUAS DE ÁREA TOPOGRÁFICA &gt;500M² E &lt;1000M²)</v>
          </cell>
          <cell r="C111" t="str">
            <v>M²</v>
          </cell>
          <cell r="D111">
            <v>900</v>
          </cell>
          <cell r="E111">
            <v>0.65</v>
          </cell>
          <cell r="F111">
            <v>0.8</v>
          </cell>
          <cell r="G111">
            <v>585</v>
          </cell>
        </row>
        <row r="112">
          <cell r="A112" t="str">
            <v>12.6</v>
          </cell>
          <cell r="B112" t="str">
            <v>REVISÃO DO PROJETO EXECUTIVO DE REMANEJAMENTO DE REDES DE SERVIÇOS DE UTILIDADE PÚBLICA (RUAS DE ÁREA TOPOGRÁFICA &gt;500M² E &lt;1000M²)</v>
          </cell>
          <cell r="C112" t="str">
            <v>M²</v>
          </cell>
          <cell r="D112">
            <v>900</v>
          </cell>
          <cell r="E112">
            <v>0.26</v>
          </cell>
          <cell r="F112">
            <v>0.32</v>
          </cell>
          <cell r="G112">
            <v>234</v>
          </cell>
        </row>
        <row r="113">
          <cell r="A113" t="str">
            <v>12.7</v>
          </cell>
          <cell r="B113" t="str">
            <v>REVISÃO DO PROJETO EXECUTIVO DE OBRA DE ARTE ESPECIAL - OAE (RUAS DE ÁREA TOPOGRÁFICA &gt;500M² E &lt;1000M²)</v>
          </cell>
          <cell r="C113" t="str">
            <v>M²</v>
          </cell>
          <cell r="D113">
            <v>0</v>
          </cell>
          <cell r="E113">
            <v>2.17</v>
          </cell>
          <cell r="F113">
            <v>2.69</v>
          </cell>
          <cell r="G113">
            <v>0</v>
          </cell>
        </row>
        <row r="114">
          <cell r="A114" t="str">
            <v>12.8</v>
          </cell>
          <cell r="B114" t="str">
            <v>REVISÃO DO PROJETO EXECUTIVO DE PROGRAMAÇÃO VISUAL E SINALIZAÇÃO VIÁRIA (RUAS DE ÁREA TOPOGRÁFICA &gt;500M² E &lt;1000M²)</v>
          </cell>
          <cell r="C114" t="str">
            <v>M²</v>
          </cell>
          <cell r="D114">
            <v>0</v>
          </cell>
          <cell r="E114">
            <v>0.43</v>
          </cell>
          <cell r="F114">
            <v>0.53</v>
          </cell>
          <cell r="G114">
            <v>0</v>
          </cell>
        </row>
        <row r="115">
          <cell r="A115" t="str">
            <v>12.9</v>
          </cell>
          <cell r="B115" t="str">
            <v>REVISÃO DO PROJETO EXECUTIVO DE DESAPROPRIAÇÃO (RUAS DE ÁREA TOPOGRÁFICA &gt;500M² E &lt;1000M²)</v>
          </cell>
          <cell r="C115" t="str">
            <v>M²</v>
          </cell>
          <cell r="D115">
            <v>0</v>
          </cell>
          <cell r="E115">
            <v>0.8</v>
          </cell>
          <cell r="F115">
            <v>0.99</v>
          </cell>
          <cell r="G115">
            <v>0</v>
          </cell>
        </row>
        <row r="116">
          <cell r="A116" t="str">
            <v>12.10</v>
          </cell>
          <cell r="B116" t="str">
            <v>REVISÃO DO PROJETO EXECUTIVO DE ABASTECIMENTO D’ÁGUA (RUAS DE ÁREA TOPOGRÁFICA &gt;500M² E &lt;1000M²)</v>
          </cell>
          <cell r="C116" t="str">
            <v>M²</v>
          </cell>
          <cell r="D116">
            <v>0</v>
          </cell>
          <cell r="E116">
            <v>0.27</v>
          </cell>
          <cell r="F116">
            <v>0.33</v>
          </cell>
          <cell r="G116">
            <v>0</v>
          </cell>
        </row>
        <row r="117">
          <cell r="A117" t="str">
            <v>12.11</v>
          </cell>
          <cell r="B117" t="str">
            <v>REVISÃO DO PROJETO EXECUTIVO DE SISTEMA DE ESGOTAMENTO SANITÁRIO (RUAS DE ÁREA TOPOGRÁFICA &gt;500M² E &lt;1000M²)</v>
          </cell>
          <cell r="C117" t="str">
            <v>M²</v>
          </cell>
          <cell r="D117">
            <v>0</v>
          </cell>
          <cell r="E117">
            <v>0.26</v>
          </cell>
          <cell r="F117">
            <v>0.32</v>
          </cell>
          <cell r="G117">
            <v>0</v>
          </cell>
        </row>
        <row r="118">
          <cell r="A118" t="str">
            <v>12.12</v>
          </cell>
          <cell r="B118" t="str">
            <v>REVISÃO DO PROJETO EXECUTIVO DE CONTENÇÃO (RUAS DE ÁREA TOPOGRÁFICA &gt;500M² E &lt;1000M²)</v>
          </cell>
          <cell r="C118" t="str">
            <v>M²</v>
          </cell>
          <cell r="D118">
            <v>0</v>
          </cell>
          <cell r="E118">
            <v>0.43</v>
          </cell>
          <cell r="F118">
            <v>0.53</v>
          </cell>
          <cell r="G118">
            <v>0</v>
          </cell>
        </row>
        <row r="119">
          <cell r="A119" t="str">
            <v>12.13</v>
          </cell>
          <cell r="B119" t="str">
            <v>PLANILHA ORÇAMENTÁRIA PARA PROJETOS EXECUTIVOS REVISADOS (RUAS DE ÁREA TOPOGRÁFICA &gt;500M² E &lt;1000M²)</v>
          </cell>
          <cell r="C119" t="str">
            <v>M²</v>
          </cell>
          <cell r="D119">
            <v>900</v>
          </cell>
          <cell r="E119">
            <v>1.24</v>
          </cell>
          <cell r="F119">
            <v>1.54</v>
          </cell>
          <cell r="G119">
            <v>1116</v>
          </cell>
        </row>
        <row r="120">
          <cell r="A120" t="str">
            <v>13.0</v>
          </cell>
          <cell r="B120" t="str">
            <v>ESTUDOS TÉCNICOS PRELIMINARES PARA ELABORAÇÃO DE PROJETOS DE PAVIMENTAÇÃO, DRENAGEM, URBANISMO E PAISAGISMO  EM RUAS COM ÁREAS MENORES QUE 500M²</v>
          </cell>
          <cell r="G120">
            <v>0</v>
          </cell>
        </row>
        <row r="121">
          <cell r="A121" t="str">
            <v>13.1</v>
          </cell>
          <cell r="B121" t="str">
            <v>ESTUDOS TOPOGRÁFICOS E PLANIALTIMÉTRICOS (RUAS DE ÁREA TOPOGRÁFICA &lt;500M²)</v>
          </cell>
          <cell r="C121" t="str">
            <v>M²</v>
          </cell>
          <cell r="D121">
            <v>0</v>
          </cell>
          <cell r="E121">
            <v>1.26</v>
          </cell>
          <cell r="F121">
            <v>1.56</v>
          </cell>
          <cell r="G121">
            <v>0</v>
          </cell>
        </row>
        <row r="122">
          <cell r="A122" t="str">
            <v>13.2</v>
          </cell>
          <cell r="B122" t="str">
            <v>ESTUDOS DE CONCEPÇÃO URBANÍSTICA E PAISAGÍSTICA (RUAS DE ÁREA TOPOGRÁFICA &lt;500M²)</v>
          </cell>
          <cell r="C122" t="str">
            <v>M²</v>
          </cell>
          <cell r="D122">
            <v>0</v>
          </cell>
          <cell r="E122">
            <v>1.07</v>
          </cell>
          <cell r="F122">
            <v>1.33</v>
          </cell>
          <cell r="G122">
            <v>0</v>
          </cell>
        </row>
        <row r="123">
          <cell r="A123" t="str">
            <v>13.3</v>
          </cell>
          <cell r="B123" t="str">
            <v>ESTUDOS GEOTÉCNICOS (RUAS DE ÁREA TOPOGRÁFICA &lt;500M²)</v>
          </cell>
          <cell r="C123" t="str">
            <v>M²</v>
          </cell>
          <cell r="D123">
            <v>0</v>
          </cell>
          <cell r="E123">
            <v>2.19</v>
          </cell>
          <cell r="F123">
            <v>2.71</v>
          </cell>
          <cell r="G123">
            <v>0</v>
          </cell>
        </row>
        <row r="124">
          <cell r="A124" t="str">
            <v>13.4</v>
          </cell>
          <cell r="B124" t="str">
            <v>ESTUDOS HIDROLÓGICOS (RUAS DE ÁREA TOPOGRÁFICA &lt;500M²)</v>
          </cell>
          <cell r="C124" t="str">
            <v>M²</v>
          </cell>
          <cell r="D124">
            <v>0</v>
          </cell>
          <cell r="E124">
            <v>4.1500000000000004</v>
          </cell>
          <cell r="F124">
            <v>5.14</v>
          </cell>
          <cell r="G124">
            <v>0</v>
          </cell>
        </row>
        <row r="125">
          <cell r="A125" t="str">
            <v>13.5</v>
          </cell>
          <cell r="B125" t="str">
            <v>ESTUDOS PARA REMANEJAMENTO CONDICIONADO DE REDE DE DISTRIBUIÇÃO DE ENERGIA ELÉTRICA, ILUMINAÇÃO PÚBLICA E OUTRAS ESTRUTURAS DE UTILIDADE PÚBLICA (RUAS DE ÁREA TOPOGRÁFICA &lt;500M²)</v>
          </cell>
          <cell r="C125" t="str">
            <v>M²</v>
          </cell>
          <cell r="D125">
            <v>0</v>
          </cell>
          <cell r="E125">
            <v>0.68</v>
          </cell>
          <cell r="F125">
            <v>0.84</v>
          </cell>
          <cell r="G125">
            <v>0</v>
          </cell>
        </row>
        <row r="126">
          <cell r="A126" t="str">
            <v>14.0</v>
          </cell>
          <cell r="B126" t="str">
            <v>ANTEPROJETO PARA ELABORAÇÃO DE PROJETOS DE PAVIMENTAÇÃO, DRENAGEM, URBANISMO E PAISAGISMO EM RUAS COM ÁREAS MENORES QUE 500M²</v>
          </cell>
          <cell r="G126">
            <v>0</v>
          </cell>
        </row>
        <row r="127">
          <cell r="A127" t="str">
            <v>14.1</v>
          </cell>
          <cell r="B127" t="str">
            <v>ANTEPROJETO DE URBANISMO E PAISAGISMO (RUAS DE ÁREA TOPOGRÁFICA &lt;500M²)</v>
          </cell>
          <cell r="C127" t="str">
            <v>M²</v>
          </cell>
          <cell r="D127">
            <v>0</v>
          </cell>
          <cell r="E127">
            <v>0.95</v>
          </cell>
          <cell r="F127">
            <v>1.18</v>
          </cell>
          <cell r="G127">
            <v>0</v>
          </cell>
        </row>
        <row r="128">
          <cell r="A128" t="str">
            <v>15.0</v>
          </cell>
          <cell r="B128" t="str">
            <v>PROJETOS BÁSICOS PARA ELABORAÇÃO DE PROJETOS DE PAVIMENTAÇÃO, DRENAGEM, URBANISMO E PAISAGISMO EM RUAS COM ÁREAS MENORES QUE 500M²</v>
          </cell>
          <cell r="G128">
            <v>0</v>
          </cell>
        </row>
        <row r="129">
          <cell r="A129" t="str">
            <v>15.1</v>
          </cell>
          <cell r="B129" t="str">
            <v>PROJETO BÁSICO DE URBANISMO E PAISAGISMO (RUAS DE ÁREA TOPOGRÁFICA &lt;500M²)</v>
          </cell>
          <cell r="C129" t="str">
            <v>M²</v>
          </cell>
          <cell r="D129">
            <v>0</v>
          </cell>
          <cell r="E129">
            <v>1.01</v>
          </cell>
          <cell r="F129">
            <v>1.25</v>
          </cell>
          <cell r="G129">
            <v>0</v>
          </cell>
        </row>
        <row r="130">
          <cell r="A130" t="str">
            <v>15.2</v>
          </cell>
          <cell r="B130" t="str">
            <v>PROJETO BÁSICO GEOMÉTRICO (RUAS DE ÁREA TOPOGRÁFICA &lt;500M²)</v>
          </cell>
          <cell r="C130" t="str">
            <v>M²</v>
          </cell>
          <cell r="D130">
            <v>0</v>
          </cell>
          <cell r="E130">
            <v>1.64</v>
          </cell>
          <cell r="F130">
            <v>2.0299999999999998</v>
          </cell>
          <cell r="G130">
            <v>0</v>
          </cell>
        </row>
        <row r="131">
          <cell r="A131" t="str">
            <v>15.3</v>
          </cell>
          <cell r="B131" t="str">
            <v>PROJETO BÁSICO DE TERRAPLENAGEM (RUAS DE ÁREA TOPOGRÁFICA &lt;500M²)</v>
          </cell>
          <cell r="C131" t="str">
            <v>M²</v>
          </cell>
          <cell r="D131">
            <v>0</v>
          </cell>
          <cell r="E131">
            <v>1.6</v>
          </cell>
          <cell r="F131">
            <v>1.98</v>
          </cell>
          <cell r="G131">
            <v>0</v>
          </cell>
        </row>
        <row r="132">
          <cell r="A132" t="str">
            <v>15.4</v>
          </cell>
          <cell r="B132" t="str">
            <v>PROJETO BÁSICO DE DRENAGEM  E OAC (RUAS DE ÁREA TOPOGRÁFICA &lt;500M²)</v>
          </cell>
          <cell r="C132" t="str">
            <v>M²</v>
          </cell>
          <cell r="D132">
            <v>0</v>
          </cell>
          <cell r="E132">
            <v>2.62</v>
          </cell>
          <cell r="F132">
            <v>3.24</v>
          </cell>
          <cell r="G132">
            <v>0</v>
          </cell>
        </row>
        <row r="133">
          <cell r="A133" t="str">
            <v>15.5</v>
          </cell>
          <cell r="B133" t="str">
            <v>PROJETO BÁSICO DE PAVIMENTAÇÃO (RUAS DE ÁREA TOPOGRÁFICA &lt;500M²)</v>
          </cell>
          <cell r="C133" t="str">
            <v>M²</v>
          </cell>
          <cell r="D133">
            <v>0</v>
          </cell>
          <cell r="E133">
            <v>1.71</v>
          </cell>
          <cell r="F133">
            <v>2.12</v>
          </cell>
          <cell r="G133">
            <v>0</v>
          </cell>
        </row>
        <row r="134">
          <cell r="A134" t="str">
            <v>15.6</v>
          </cell>
          <cell r="B134" t="str">
            <v>PROJETO BÁSICO DE REMANEJAMENTO DE REDES DE SERVIÇOS DE UTILIDADE PÚBLICA (RUAS DE ÁREA TOPOGRÁFICA &lt;500M²)</v>
          </cell>
          <cell r="C134" t="str">
            <v>M²</v>
          </cell>
          <cell r="D134">
            <v>0</v>
          </cell>
          <cell r="E134">
            <v>0.68</v>
          </cell>
          <cell r="F134">
            <v>0.84</v>
          </cell>
          <cell r="G134">
            <v>0</v>
          </cell>
        </row>
        <row r="135">
          <cell r="A135" t="str">
            <v>15.7</v>
          </cell>
          <cell r="B135" t="str">
            <v>PROJETO BÁSICO DE OBRA DE ARTE ESPECIAL - OAE (RUAS DE ÁREA TOPOGRÁFICA &lt;500M²)</v>
          </cell>
          <cell r="C135" t="str">
            <v>M²</v>
          </cell>
          <cell r="D135">
            <v>0</v>
          </cell>
          <cell r="E135">
            <v>5.67</v>
          </cell>
          <cell r="F135">
            <v>7.02</v>
          </cell>
          <cell r="G135">
            <v>0</v>
          </cell>
        </row>
        <row r="136">
          <cell r="A136" t="str">
            <v>15.8</v>
          </cell>
          <cell r="B136" t="str">
            <v>PROJETO BÁSICO DE PROGRAMAÇÃO VISUAL E SINALIZAÇÃO VIÁRIA (RUAS DE ÁREA TOPOGRÁFICA &lt;500M²)</v>
          </cell>
          <cell r="C136" t="str">
            <v>M²</v>
          </cell>
          <cell r="D136">
            <v>0</v>
          </cell>
          <cell r="E136">
            <v>1.1200000000000001</v>
          </cell>
          <cell r="F136">
            <v>1.39</v>
          </cell>
          <cell r="G136">
            <v>0</v>
          </cell>
        </row>
        <row r="137">
          <cell r="A137" t="str">
            <v>15.9</v>
          </cell>
          <cell r="B137" t="str">
            <v>PROJETO BÁSICO DE DESAPROPRIAÇÃO (RUAS DE ÁREA TOPOGRÁFICA &lt;500M²)</v>
          </cell>
          <cell r="C137" t="str">
            <v>M²</v>
          </cell>
          <cell r="D137">
            <v>0</v>
          </cell>
          <cell r="E137">
            <v>2.1</v>
          </cell>
          <cell r="F137">
            <v>2.6</v>
          </cell>
          <cell r="G137">
            <v>0</v>
          </cell>
        </row>
        <row r="138">
          <cell r="A138" t="str">
            <v>15.10</v>
          </cell>
          <cell r="B138" t="str">
            <v>PROJETO BÁSICO DE ABASTECIMENTO D’ÁGUA (RUAS DE ÁREA TOPOGRÁFICA &lt;500M²)</v>
          </cell>
          <cell r="C138" t="str">
            <v>M²</v>
          </cell>
          <cell r="D138">
            <v>0</v>
          </cell>
          <cell r="E138">
            <v>0.71</v>
          </cell>
          <cell r="F138">
            <v>0.88</v>
          </cell>
          <cell r="G138">
            <v>0</v>
          </cell>
        </row>
        <row r="139">
          <cell r="A139" t="str">
            <v>15.11</v>
          </cell>
          <cell r="B139" t="str">
            <v>PROJETO BÁSICO DE SISTEMA DE ESGOTAMENTO SANITÁRIO (RUAS DE ÁREA TOPOGRÁFICA &lt;500M²)</v>
          </cell>
          <cell r="C139" t="str">
            <v>M²</v>
          </cell>
          <cell r="D139">
            <v>0</v>
          </cell>
          <cell r="E139">
            <v>0.7</v>
          </cell>
          <cell r="F139">
            <v>0.87</v>
          </cell>
          <cell r="G139">
            <v>0</v>
          </cell>
        </row>
        <row r="140">
          <cell r="A140" t="str">
            <v>15.12</v>
          </cell>
          <cell r="B140" t="str">
            <v>PROJETO BÁSICO DE CONTENÇÃO (RUAS DE ÁREA TOPOGRÁFICA &lt;500M²)</v>
          </cell>
          <cell r="C140" t="str">
            <v>M²</v>
          </cell>
          <cell r="D140">
            <v>0</v>
          </cell>
          <cell r="E140">
            <v>1.1399999999999999</v>
          </cell>
          <cell r="F140">
            <v>1.41</v>
          </cell>
          <cell r="G140">
            <v>0</v>
          </cell>
        </row>
        <row r="141">
          <cell r="A141" t="str">
            <v>15.13</v>
          </cell>
          <cell r="B141" t="str">
            <v>PLANILHA ORÇAMENTÁRIA PARA PROJETOS BÁSICOS EXISTENTES (RUAS DE ÁREA TOPOGRÁFICA &lt;500M²)</v>
          </cell>
          <cell r="C141" t="str">
            <v>M²</v>
          </cell>
          <cell r="D141">
            <v>0</v>
          </cell>
          <cell r="E141">
            <v>3.43</v>
          </cell>
          <cell r="F141">
            <v>4.25</v>
          </cell>
          <cell r="G141">
            <v>0</v>
          </cell>
        </row>
        <row r="142">
          <cell r="A142" t="str">
            <v>16.0</v>
          </cell>
          <cell r="B142" t="str">
            <v>PROJETOS EXECUTIVOS PARA ELABORAÇÃO DE PROJETOS DE PAVIMENTAÇÃO, DRENAGEM, URBANISMO E PAISAGISMO EM RUAS COM ÁREAS MENORES QUE 500M²</v>
          </cell>
          <cell r="G142">
            <v>0</v>
          </cell>
        </row>
        <row r="143">
          <cell r="A143" t="str">
            <v>16.1</v>
          </cell>
          <cell r="B143" t="str">
            <v>PROJETO EXECUTIVO DE URBANISMO E PAISAGISMO (RUAS DE ÁREA TOPOGRÁFICA &lt;500M²)</v>
          </cell>
          <cell r="C143" t="str">
            <v>M²</v>
          </cell>
          <cell r="D143">
            <v>0</v>
          </cell>
          <cell r="E143">
            <v>0.72</v>
          </cell>
          <cell r="F143">
            <v>0.89</v>
          </cell>
          <cell r="G143">
            <v>0</v>
          </cell>
        </row>
        <row r="144">
          <cell r="A144" t="str">
            <v>16.2</v>
          </cell>
          <cell r="B144" t="str">
            <v>PROJETO EXECUTIVO GEOMÉTRICO (RUAS DE ÁREA TOPOGRÁFICA &lt;500M²)</v>
          </cell>
          <cell r="C144" t="str">
            <v>M²</v>
          </cell>
          <cell r="D144">
            <v>0</v>
          </cell>
          <cell r="E144">
            <v>1.17</v>
          </cell>
          <cell r="F144">
            <v>1.45</v>
          </cell>
          <cell r="G144">
            <v>0</v>
          </cell>
        </row>
        <row r="145">
          <cell r="A145" t="str">
            <v>16.3</v>
          </cell>
          <cell r="B145" t="str">
            <v>PROJETO EXECUTIVO DE TERRAPLENAGEM (RUAS DE ÁREA TOPOGRÁFICA &lt;500M²)</v>
          </cell>
          <cell r="C145" t="str">
            <v>M²</v>
          </cell>
          <cell r="D145">
            <v>0</v>
          </cell>
          <cell r="E145">
            <v>1.22</v>
          </cell>
          <cell r="F145">
            <v>1.51</v>
          </cell>
          <cell r="G145">
            <v>0</v>
          </cell>
        </row>
        <row r="146">
          <cell r="A146" t="str">
            <v>16.4</v>
          </cell>
          <cell r="B146" t="str">
            <v>PROJETO EXECUTIVO DE DRENAGEM  E OAC (RUAS DE ÁREA TOPOGRÁFICA &lt;500M²)</v>
          </cell>
          <cell r="C146" t="str">
            <v>M²</v>
          </cell>
          <cell r="D146">
            <v>0</v>
          </cell>
          <cell r="E146">
            <v>1.75</v>
          </cell>
          <cell r="F146">
            <v>2.17</v>
          </cell>
          <cell r="G146">
            <v>0</v>
          </cell>
        </row>
        <row r="147">
          <cell r="A147" t="str">
            <v>16.5</v>
          </cell>
          <cell r="B147" t="str">
            <v>PROJETO EXECUTIVO DE PAVIMENTAÇÃO (RUAS DE ÁREA TOPOGRÁFICA &lt;500M²)</v>
          </cell>
          <cell r="C147" t="str">
            <v>M²</v>
          </cell>
          <cell r="D147">
            <v>0</v>
          </cell>
          <cell r="E147">
            <v>1.22</v>
          </cell>
          <cell r="F147">
            <v>1.51</v>
          </cell>
          <cell r="G147">
            <v>0</v>
          </cell>
        </row>
        <row r="148">
          <cell r="A148" t="str">
            <v>16.6</v>
          </cell>
          <cell r="B148" t="str">
            <v>PROJETO EXECUTIVO DE REMANEJAMENTO DE REDES DE SERVIÇOS DE UTILIDADE PÚBLICA (RUAS DE ÁREA TOPOGRÁFICA &lt;500M²)</v>
          </cell>
          <cell r="C148" t="str">
            <v>M²</v>
          </cell>
          <cell r="D148">
            <v>0</v>
          </cell>
          <cell r="E148">
            <v>0.48</v>
          </cell>
          <cell r="F148">
            <v>0.59</v>
          </cell>
          <cell r="G148">
            <v>0</v>
          </cell>
        </row>
        <row r="149">
          <cell r="A149" t="str">
            <v>16.7</v>
          </cell>
          <cell r="B149" t="str">
            <v>PROJETO EXECUTIVO DE OBRA DE ARTE ESPECIAL - OAE (RUAS DE ÁREA TOPOGRÁFICA &lt;500M²)</v>
          </cell>
          <cell r="C149" t="str">
            <v>M²</v>
          </cell>
          <cell r="D149">
            <v>0</v>
          </cell>
          <cell r="E149">
            <v>4.05</v>
          </cell>
          <cell r="F149">
            <v>5.0199999999999996</v>
          </cell>
          <cell r="G149">
            <v>0</v>
          </cell>
        </row>
        <row r="150">
          <cell r="A150" t="str">
            <v>16.8</v>
          </cell>
          <cell r="B150" t="str">
            <v>PROJETO EXECUTIVO DE PROGRAMAÇÃO VISUAL E SINALIZAÇÃO VIÁRIA (RUAS DE ÁREA TOPOGRÁFICA &lt;500M²)</v>
          </cell>
          <cell r="C150" t="str">
            <v>M²</v>
          </cell>
          <cell r="D150">
            <v>0</v>
          </cell>
          <cell r="E150">
            <v>1.97</v>
          </cell>
          <cell r="F150">
            <v>2.44</v>
          </cell>
          <cell r="G150">
            <v>0</v>
          </cell>
        </row>
        <row r="151">
          <cell r="A151" t="str">
            <v>16.9</v>
          </cell>
          <cell r="B151" t="str">
            <v>PROJETO EXECUTIVO DE DESAPROPRIAÇÃO (RUAS DE ÁREA TOPOGRÁFICA &lt;500M²)</v>
          </cell>
          <cell r="C151" t="str">
            <v>M²</v>
          </cell>
          <cell r="D151">
            <v>0</v>
          </cell>
          <cell r="E151">
            <v>1.5</v>
          </cell>
          <cell r="F151">
            <v>1.86</v>
          </cell>
          <cell r="G151">
            <v>0</v>
          </cell>
        </row>
        <row r="152">
          <cell r="A152" t="str">
            <v>16.10</v>
          </cell>
          <cell r="B152" t="str">
            <v>PROJETO EXECUTIVO DE ABASTECIMENTO D’ÁGUA (RUAS DE ÁREA TOPOGRÁFICA &lt;500M²)</v>
          </cell>
          <cell r="C152" t="str">
            <v>M²</v>
          </cell>
          <cell r="D152">
            <v>0</v>
          </cell>
          <cell r="E152">
            <v>0.5</v>
          </cell>
          <cell r="F152">
            <v>0.62</v>
          </cell>
          <cell r="G152">
            <v>0</v>
          </cell>
        </row>
        <row r="153">
          <cell r="A153" t="str">
            <v>16.11</v>
          </cell>
          <cell r="B153" t="str">
            <v>PROJETO EXECUTIVO DE SISTEMA DE ESGOTAMENTO SANITÁRIO (RUAS DE ÁREA TOPOGRÁFICA &lt;500M²)</v>
          </cell>
          <cell r="C153" t="str">
            <v>M²</v>
          </cell>
          <cell r="D153">
            <v>0</v>
          </cell>
          <cell r="E153">
            <v>0.5</v>
          </cell>
          <cell r="F153">
            <v>0.62</v>
          </cell>
          <cell r="G153">
            <v>0</v>
          </cell>
        </row>
        <row r="154">
          <cell r="A154" t="str">
            <v>16.12</v>
          </cell>
          <cell r="B154" t="str">
            <v>PROJETO EXECUTIVO DE CONTENÇÃO (RUAS DE ÁREA TOPOGRÁFICA &lt;500M²)</v>
          </cell>
          <cell r="C154" t="str">
            <v>M²</v>
          </cell>
          <cell r="D154">
            <v>0</v>
          </cell>
          <cell r="E154">
            <v>0.81</v>
          </cell>
          <cell r="F154">
            <v>1</v>
          </cell>
          <cell r="G154">
            <v>0</v>
          </cell>
        </row>
        <row r="155">
          <cell r="A155" t="str">
            <v>16.13</v>
          </cell>
          <cell r="B155" t="str">
            <v>PLANILHA ORÇAMENTÁRIA PARA PROJETOS EXECUTIVOS EXISTENTES (RUAS DE ÁREA TOPOGRÁFICA &lt;500M²)</v>
          </cell>
          <cell r="C155" t="str">
            <v>M²</v>
          </cell>
          <cell r="D155">
            <v>0</v>
          </cell>
          <cell r="E155">
            <v>2.4500000000000002</v>
          </cell>
          <cell r="F155">
            <v>3.03</v>
          </cell>
          <cell r="G155">
            <v>0</v>
          </cell>
        </row>
        <row r="156">
          <cell r="A156" t="str">
            <v>17.0</v>
          </cell>
          <cell r="B156" t="str">
            <v>ESTUDOS TÉCNICOS PRELIMINARES  PARA REVISÃO DE PROJETOS DE PAVIMENTAÇÃO, DRENAGEM, URBANISMO E PAISAGISMO  EM RUAS COM ÁREAS MENORES QUE 500M²</v>
          </cell>
          <cell r="G156">
            <v>0</v>
          </cell>
        </row>
        <row r="157">
          <cell r="A157" t="str">
            <v>17.1</v>
          </cell>
          <cell r="B157" t="str">
            <v>ESTUDOS TOPOGRÁFICOS E PLANIALTIMÉTRICOS (RUAS DE ÁREA TOPOGRÁFICA &lt;500M²)</v>
          </cell>
          <cell r="C157" t="str">
            <v>M²</v>
          </cell>
          <cell r="D157">
            <v>0</v>
          </cell>
          <cell r="E157">
            <v>1.26</v>
          </cell>
          <cell r="F157">
            <v>1.56</v>
          </cell>
          <cell r="G157">
            <v>0</v>
          </cell>
        </row>
        <row r="158">
          <cell r="A158" t="str">
            <v>17.2</v>
          </cell>
          <cell r="B158" t="str">
            <v>ESTUDOS DE CONCEPÇÃO URBANÍSTICA E PAISAGÍSTICA (RUAS DE ÁREA TOPOGRÁFICA &lt;500M²)</v>
          </cell>
          <cell r="C158" t="str">
            <v>M²</v>
          </cell>
          <cell r="D158">
            <v>0</v>
          </cell>
          <cell r="E158">
            <v>1.01</v>
          </cell>
          <cell r="F158">
            <v>1.25</v>
          </cell>
          <cell r="G158">
            <v>0</v>
          </cell>
        </row>
        <row r="159">
          <cell r="A159" t="str">
            <v>17.3</v>
          </cell>
          <cell r="B159" t="str">
            <v>ESTUDOS GEOTÉCNICOS (RUAS DE ÁREA TOPOGRÁFICA &lt;500M²)</v>
          </cell>
          <cell r="C159" t="str">
            <v>M²</v>
          </cell>
          <cell r="D159">
            <v>0</v>
          </cell>
          <cell r="E159">
            <v>2.19</v>
          </cell>
          <cell r="F159">
            <v>2.71</v>
          </cell>
          <cell r="G159">
            <v>0</v>
          </cell>
        </row>
        <row r="160">
          <cell r="A160" t="str">
            <v>17.4</v>
          </cell>
          <cell r="B160" t="str">
            <v>ESTUDOS HIDROLÓGICOS (RUAS DE ÁREA TOPOGRÁFICA &lt;500M²)</v>
          </cell>
          <cell r="C160" t="str">
            <v>M²</v>
          </cell>
          <cell r="D160">
            <v>0</v>
          </cell>
          <cell r="E160">
            <v>4.1500000000000004</v>
          </cell>
          <cell r="F160">
            <v>5.14</v>
          </cell>
          <cell r="G160">
            <v>0</v>
          </cell>
        </row>
        <row r="161">
          <cell r="A161" t="str">
            <v>17.5</v>
          </cell>
          <cell r="B161" t="str">
            <v>ESTUDOS PARA REMANEJAMENTO CONDICIONADO DE REDE DE DISTRIBUIÇÃO DE ENERGIA ELÉTRICA, ILUMINAÇÃO PÚBLICA E OUTRAS ESTRUTURAS DE UTILIDADE PÚBLICA (RUAS DE ÁREA TOPOGRÁFICA &lt;500M²)</v>
          </cell>
          <cell r="C161" t="str">
            <v>M²</v>
          </cell>
          <cell r="D161">
            <v>0</v>
          </cell>
          <cell r="E161">
            <v>0.68</v>
          </cell>
          <cell r="F161">
            <v>0.84</v>
          </cell>
          <cell r="G161">
            <v>0</v>
          </cell>
        </row>
        <row r="162">
          <cell r="A162" t="str">
            <v>18.0</v>
          </cell>
          <cell r="B162" t="str">
            <v>REVISÃO DE PROJETOS EXECUTIVOS PARA PAVIMENTAÇÃO, DRENAGEM, URBANISMO E PAISAGISMO  EM RUAS COM ÁREAS COM ÁREAS MENORES QUE 500M²</v>
          </cell>
          <cell r="G162">
            <v>0</v>
          </cell>
        </row>
        <row r="163">
          <cell r="A163" t="str">
            <v>18.1</v>
          </cell>
          <cell r="B163" t="str">
            <v>REVISÃO DO PROJETO EXECUTIVO DE URBANISMO E PAISAGISMO (RUAS DE ÁREA TOPOGRÁFICA &lt;500M²)</v>
          </cell>
          <cell r="C163" t="str">
            <v>M²</v>
          </cell>
          <cell r="D163">
            <v>0</v>
          </cell>
          <cell r="E163">
            <v>0.51</v>
          </cell>
          <cell r="F163">
            <v>0.63</v>
          </cell>
          <cell r="G163">
            <v>0</v>
          </cell>
        </row>
        <row r="164">
          <cell r="A164" t="str">
            <v>18.2</v>
          </cell>
          <cell r="B164" t="str">
            <v>REVISÃO DO PROJETO EXECUTIVO GEOMÉTRICO (RUAS DE ÁREA TOPOGRÁFICA &lt;500M²)</v>
          </cell>
          <cell r="C164" t="str">
            <v>M²</v>
          </cell>
          <cell r="D164">
            <v>0</v>
          </cell>
          <cell r="E164">
            <v>0.84</v>
          </cell>
          <cell r="F164">
            <v>1.04</v>
          </cell>
          <cell r="G164">
            <v>0</v>
          </cell>
        </row>
        <row r="165">
          <cell r="A165" t="str">
            <v>18.3</v>
          </cell>
          <cell r="B165" t="str">
            <v>REVISÃO DO PROJETO EXECUTIVO DE TERRAPLENAGEM (RUAS DE ÁREA TOPOGRÁFICA &lt;500M²)</v>
          </cell>
          <cell r="C165" t="str">
            <v>M²</v>
          </cell>
          <cell r="D165">
            <v>0</v>
          </cell>
          <cell r="E165">
            <v>0.87</v>
          </cell>
          <cell r="F165">
            <v>1.08</v>
          </cell>
          <cell r="G165">
            <v>0</v>
          </cell>
        </row>
        <row r="166">
          <cell r="A166" t="str">
            <v>18.4</v>
          </cell>
          <cell r="B166" t="str">
            <v>REVISÃO DO PROJETO EXECUTIVO DE DRENAGEM  E OAC (RUAS DE ÁREA TOPOGRÁFICA &lt;500M²)</v>
          </cell>
          <cell r="C166" t="str">
            <v>M²</v>
          </cell>
          <cell r="D166">
            <v>0</v>
          </cell>
          <cell r="E166">
            <v>1.34</v>
          </cell>
          <cell r="F166">
            <v>1.66</v>
          </cell>
          <cell r="G166">
            <v>0</v>
          </cell>
        </row>
        <row r="167">
          <cell r="A167" t="str">
            <v>18.5</v>
          </cell>
          <cell r="B167" t="str">
            <v>REVISÃO DO PROJETO EXECUTIVO DE PAVIMENTAÇÃO (RUAS DE ÁREA TOPOGRÁFICA &lt;500M²)</v>
          </cell>
          <cell r="C167" t="str">
            <v>M²</v>
          </cell>
          <cell r="D167">
            <v>0</v>
          </cell>
          <cell r="E167">
            <v>0.87</v>
          </cell>
          <cell r="F167">
            <v>1.08</v>
          </cell>
          <cell r="G167">
            <v>0</v>
          </cell>
        </row>
        <row r="168">
          <cell r="A168" t="str">
            <v>18.6</v>
          </cell>
          <cell r="B168" t="str">
            <v>REVISÃO DO PROJETO EXECUTIVO DE REMANEJAMENTO DE REDES DE SERVIÇOS DE UTILIDADE PÚBLICA (RUAS DE ÁREA TOPOGRÁFICA &lt;500M²)</v>
          </cell>
          <cell r="C168" t="str">
            <v>M²</v>
          </cell>
          <cell r="D168">
            <v>0</v>
          </cell>
          <cell r="E168">
            <v>0.34</v>
          </cell>
          <cell r="F168">
            <v>0.42</v>
          </cell>
          <cell r="G168">
            <v>0</v>
          </cell>
        </row>
        <row r="169">
          <cell r="A169" t="str">
            <v>18.7</v>
          </cell>
          <cell r="B169" t="str">
            <v>REVISÃO DO PROJETO EXECUTIVO DE OBRA DE ARTE ESPECIAL - OAE (RUAS DE ÁREA TOPOGRÁFICA &lt;500M²)</v>
          </cell>
          <cell r="C169" t="str">
            <v>M²</v>
          </cell>
          <cell r="D169">
            <v>0</v>
          </cell>
          <cell r="E169">
            <v>2.89</v>
          </cell>
          <cell r="F169">
            <v>3.58</v>
          </cell>
          <cell r="G169">
            <v>0</v>
          </cell>
        </row>
        <row r="170">
          <cell r="A170" t="str">
            <v>18.8</v>
          </cell>
          <cell r="B170" t="str">
            <v>REVISÃO DO PROJETO EXECUTIVO DE PROGRAMAÇÃO VISUAL E SINALIZAÇÃO VIÁRIA (RUAS DE ÁREA TOPOGRÁFICA &lt;500M²)</v>
          </cell>
          <cell r="C170" t="str">
            <v>M²</v>
          </cell>
          <cell r="D170">
            <v>0</v>
          </cell>
          <cell r="E170">
            <v>0.56999999999999995</v>
          </cell>
          <cell r="F170">
            <v>0.71</v>
          </cell>
          <cell r="G170">
            <v>0</v>
          </cell>
        </row>
        <row r="171">
          <cell r="A171" t="str">
            <v>18.9</v>
          </cell>
          <cell r="B171" t="str">
            <v>REVISÃO DO PROJETO EXECUTIVO DE DESAPROPRIAÇÃO (RUAS DE ÁREA TOPOGRÁFICA &lt;500M²)</v>
          </cell>
          <cell r="C171" t="str">
            <v>M²</v>
          </cell>
          <cell r="D171">
            <v>0</v>
          </cell>
          <cell r="E171">
            <v>1.07</v>
          </cell>
          <cell r="F171">
            <v>1.33</v>
          </cell>
          <cell r="G171">
            <v>0</v>
          </cell>
        </row>
        <row r="172">
          <cell r="A172" t="str">
            <v>18.10</v>
          </cell>
          <cell r="B172" t="str">
            <v>REVISÃO DO PROJETO EXECUTIVO DE ABASTECIMENTO D’ÁGUA (RUAS DE ÁREA TOPOGRÁFICA &lt;500M²)</v>
          </cell>
          <cell r="C172" t="str">
            <v>M²</v>
          </cell>
          <cell r="D172">
            <v>0</v>
          </cell>
          <cell r="E172">
            <v>0.36</v>
          </cell>
          <cell r="F172">
            <v>0.45</v>
          </cell>
          <cell r="G172">
            <v>0</v>
          </cell>
        </row>
        <row r="173">
          <cell r="A173" t="str">
            <v>18.11</v>
          </cell>
          <cell r="B173" t="str">
            <v>REVISÃO DO PROJETO EXECUTIVO DE SISTEMA DE ESGOTAMENTO SANITÁRIO (RUAS DE ÁREA TOPOGRÁFICA &lt;500M²)</v>
          </cell>
          <cell r="C173" t="str">
            <v>M²</v>
          </cell>
          <cell r="D173">
            <v>0</v>
          </cell>
          <cell r="E173">
            <v>0.35</v>
          </cell>
          <cell r="F173">
            <v>0.43</v>
          </cell>
          <cell r="G173">
            <v>0</v>
          </cell>
        </row>
        <row r="174">
          <cell r="A174" t="str">
            <v>18.12</v>
          </cell>
          <cell r="B174" t="str">
            <v>REVISÃO DO PROJETO EXECUTIVO DE CONTENÇÃO (RUAS DE ÁREA TOPOGRÁFICA &lt;500M²)</v>
          </cell>
          <cell r="C174" t="str">
            <v>M²</v>
          </cell>
          <cell r="D174">
            <v>0</v>
          </cell>
          <cell r="E174">
            <v>0.57999999999999996</v>
          </cell>
          <cell r="F174">
            <v>0.72</v>
          </cell>
          <cell r="G174">
            <v>0</v>
          </cell>
        </row>
        <row r="175">
          <cell r="A175" t="str">
            <v>18.13</v>
          </cell>
          <cell r="B175" t="str">
            <v>PLANILHA ORÇAMENTÁRIA PARA PROJETOS EXECUTIVOS REVISADOS (RUAS DE ÁREA TOPOGRÁFICA &lt;500M²)</v>
          </cell>
          <cell r="C175" t="str">
            <v>M²</v>
          </cell>
          <cell r="D175">
            <v>0</v>
          </cell>
          <cell r="E175">
            <v>1.75</v>
          </cell>
          <cell r="F175">
            <v>2.17</v>
          </cell>
          <cell r="G175">
            <v>0</v>
          </cell>
        </row>
        <row r="176">
          <cell r="B176" t="str">
            <v>PREÇO GLOBAL DOS SERVIÇOS</v>
          </cell>
          <cell r="G176">
            <v>872828.93</v>
          </cell>
        </row>
      </sheetData>
      <sheetData sheetId="7">
        <row r="1">
          <cell r="A1" t="str">
            <v>Prefeitura da Cidade do Recife</v>
          </cell>
        </row>
        <row r="2">
          <cell r="A2" t="str">
            <v>Secretaria de Infraestrutura</v>
          </cell>
        </row>
        <row r="3">
          <cell r="A3" t="str">
            <v>Autarquia de Manutenção e Limpeza Urbana - EMLURB</v>
          </cell>
        </row>
        <row r="4">
          <cell r="A4" t="str">
            <v>CONTRATAÇÃO DE EMPRESA ESPECIALIZADA DE ENGENHARIA PARA ELABORAÇÃO E READEQUAÇÃO DE PROJETOS EXECUTIVOS DE INFRAESTRUTURA URBANA, CONTEMPLANDO AS DISCIPLINAS DE GEOMETRIA, PAVIMENTAÇÃO, TERRAPLENAGEM, DRENAGEM, URBANISMO, PAISAGISMO, ESTRUTURAS DE CONTENÇ</v>
          </cell>
          <cell r="F4" t="str">
            <v>TABELAS DE REFERÊNCIA:DNIT CONSULTORIA OUT/20 E SICRO JAN/2021</v>
          </cell>
        </row>
        <row r="5">
          <cell r="A5" t="str">
            <v>PLANILHA ORÇAMENTÁRIA Nº DPPT                      /2021   -   LOTE 02 - RPA 03</v>
          </cell>
        </row>
        <row r="6">
          <cell r="F6" t="str">
            <v>BDI</v>
          </cell>
          <cell r="G6">
            <v>0.2384</v>
          </cell>
        </row>
        <row r="7">
          <cell r="A7" t="str">
            <v>ITEM</v>
          </cell>
          <cell r="B7" t="str">
            <v>DISCRIMINAÇÃO / ESPECIFICAÇÃO DOS SERVIÇOS</v>
          </cell>
          <cell r="C7" t="str">
            <v>UNID.</v>
          </cell>
          <cell r="D7" t="str">
            <v>QUANT.</v>
          </cell>
          <cell r="E7" t="str">
            <v>PREÇO UNIT BÁSICO - SEM BDI (R$)</v>
          </cell>
          <cell r="F7" t="str">
            <v>PREÇO UNIT MÁXIMO C/BDI DE 23,84% (R$)</v>
          </cell>
          <cell r="G7" t="str">
            <v>PREÇO TOTALC/ BDI (R$)</v>
          </cell>
        </row>
        <row r="8">
          <cell r="A8" t="str">
            <v>1.0</v>
          </cell>
          <cell r="B8" t="str">
            <v>ESTUDOS TÉCNICOS PRELIMINARES PARA ELABORAÇÃO DE PROJETOS DE PAVIMENTAÇÃO, DRENAGEM, URBANISMO E PAISAGISMO  EM RUAS COM ÁREAS ACIMA DE 1.000M²</v>
          </cell>
          <cell r="G8">
            <v>65396.800000000003</v>
          </cell>
        </row>
        <row r="9">
          <cell r="A9" t="str">
            <v>1.1</v>
          </cell>
          <cell r="B9" t="str">
            <v>ESTUDOS TOPOGRÁFICOS E PLANIALTIMÉTRICOS (RUAS DE ÁREA TOPOGRÁFICA &gt;1000M²)</v>
          </cell>
          <cell r="C9" t="str">
            <v>M²</v>
          </cell>
          <cell r="D9">
            <v>11678</v>
          </cell>
          <cell r="E9">
            <v>0.75</v>
          </cell>
          <cell r="F9">
            <v>0.93</v>
          </cell>
          <cell r="G9">
            <v>8758.5</v>
          </cell>
        </row>
        <row r="10">
          <cell r="A10" t="str">
            <v>1.2</v>
          </cell>
          <cell r="B10" t="str">
            <v xml:space="preserve">ESTUDOS DE CONCEPÇÃO ARQUITETÔNICA, URBANÍSTICA E PAISAGÍSTICA (RUAS DE ÁREA TOPOGRÁFICA &gt;1000M²) </v>
          </cell>
          <cell r="C10" t="str">
            <v>M²</v>
          </cell>
          <cell r="D10">
            <v>11678</v>
          </cell>
          <cell r="E10">
            <v>0.64</v>
          </cell>
          <cell r="F10">
            <v>0.79</v>
          </cell>
          <cell r="G10">
            <v>7473.92</v>
          </cell>
        </row>
        <row r="11">
          <cell r="A11" t="str">
            <v>1.3</v>
          </cell>
          <cell r="B11" t="str">
            <v xml:space="preserve">ESTUDOS GEOTÉCNICOS  (RUAS DE ÁREA TOPOGRÁFICA &gt;1000M²) </v>
          </cell>
          <cell r="C11" t="str">
            <v>M²</v>
          </cell>
          <cell r="D11">
            <v>11678</v>
          </cell>
          <cell r="E11">
            <v>1.31</v>
          </cell>
          <cell r="F11">
            <v>1.62</v>
          </cell>
          <cell r="G11">
            <v>15298.18</v>
          </cell>
        </row>
        <row r="12">
          <cell r="A12" t="str">
            <v>1.4</v>
          </cell>
          <cell r="B12" t="str">
            <v xml:space="preserve">ESTUDOS HIDROLÓGICOS  (RUAS DE ÁREA TOPOGRÁFICA &gt;1000M²) </v>
          </cell>
          <cell r="C12" t="str">
            <v>M²</v>
          </cell>
          <cell r="D12">
            <v>11678</v>
          </cell>
          <cell r="E12">
            <v>2.4900000000000002</v>
          </cell>
          <cell r="F12">
            <v>3.08</v>
          </cell>
          <cell r="G12">
            <v>29078.22</v>
          </cell>
        </row>
        <row r="13">
          <cell r="A13" t="str">
            <v>1.5</v>
          </cell>
          <cell r="B13" t="str">
            <v xml:space="preserve">ESTUDOS PARA REMANEJAMENTO CONDICIONADO DE REDE DE DISTRIBUIÇÃO DE ENERGIA ELÉTRICA, ILUMINAÇÃO PÚBLICA E OUTRAS ESTRUTURAS DE UTILIDADE PÚBLICA - ESTUDOS PRELIMINARES (RUAS DE ÁREA TOPOGRÁFICA &gt;1000M²) </v>
          </cell>
          <cell r="C13" t="str">
            <v>M²</v>
          </cell>
          <cell r="D13">
            <v>11678</v>
          </cell>
          <cell r="E13">
            <v>0.41</v>
          </cell>
          <cell r="F13">
            <v>0.51</v>
          </cell>
          <cell r="G13">
            <v>4787.9799999999996</v>
          </cell>
        </row>
        <row r="14">
          <cell r="A14" t="str">
            <v>2.0</v>
          </cell>
          <cell r="B14" t="str">
            <v>ANTEPROJETO PARA ELABORAÇÃO DE PROJETOS DE PAVIMENTAÇÃO, DRENAGEM, URBANISMO E PAISAGISMO EM RUAS COM ÁREAS ACIMA DE 1.000M²</v>
          </cell>
          <cell r="G14">
            <v>0</v>
          </cell>
        </row>
        <row r="15">
          <cell r="A15" t="str">
            <v>2.1</v>
          </cell>
          <cell r="B15" t="str">
            <v xml:space="preserve">ANTEPROJETO DE URBANISMO E PAISAGISMO (RUAS DE ÁREA TOPOGRÁFICA &gt;1000M²) </v>
          </cell>
          <cell r="C15" t="str">
            <v>M²</v>
          </cell>
          <cell r="D15">
            <v>0</v>
          </cell>
          <cell r="E15">
            <v>0.6</v>
          </cell>
          <cell r="F15">
            <v>0.74</v>
          </cell>
          <cell r="G15">
            <v>0</v>
          </cell>
        </row>
        <row r="16">
          <cell r="A16" t="str">
            <v>3.0</v>
          </cell>
          <cell r="B16" t="str">
            <v>PROJETOS BÁSICOS PARA ELABORAÇÃO DE PROJETOS DE PAVIMENTAÇÃO, DRENAGEM, URBANISMO E PAISAGISMO EM RUAS COM ÁREAS ACIMA DE 1.000M²</v>
          </cell>
          <cell r="G16">
            <v>120633.73999999999</v>
          </cell>
        </row>
        <row r="17">
          <cell r="A17" t="str">
            <v>3.1</v>
          </cell>
          <cell r="B17" t="str">
            <v xml:space="preserve">PROJETO BÁSICO DE URBANISMO E PAISAGISMO (RUAS DE ÁREA TOPOGRÁFICA &gt;1000M²) </v>
          </cell>
          <cell r="C17" t="str">
            <v>M²</v>
          </cell>
          <cell r="D17">
            <v>11678</v>
          </cell>
          <cell r="E17">
            <v>0.6</v>
          </cell>
          <cell r="F17">
            <v>0.74</v>
          </cell>
          <cell r="G17">
            <v>7006.8</v>
          </cell>
        </row>
        <row r="18">
          <cell r="A18" t="str">
            <v>3.2</v>
          </cell>
          <cell r="B18" t="str">
            <v xml:space="preserve">PROJETO BÁSICO GEOMÉTRICO (RUAS DE ÁREA TOPOGRÁFICA &gt;1000M²) </v>
          </cell>
          <cell r="C18" t="str">
            <v>M²</v>
          </cell>
          <cell r="D18">
            <v>11678</v>
          </cell>
          <cell r="E18">
            <v>0.98</v>
          </cell>
          <cell r="F18">
            <v>1.21</v>
          </cell>
          <cell r="G18">
            <v>11444.44</v>
          </cell>
        </row>
        <row r="19">
          <cell r="A19" t="str">
            <v>3.3</v>
          </cell>
          <cell r="B19" t="str">
            <v xml:space="preserve">PROJETO BÁSICO DE TERRAPLANAGEM (RUAS DE ÁREA TOPOGRÁFICA &gt;1000M²) </v>
          </cell>
          <cell r="C19" t="str">
            <v>M²</v>
          </cell>
          <cell r="D19">
            <v>11678</v>
          </cell>
          <cell r="E19">
            <v>1.03</v>
          </cell>
          <cell r="F19">
            <v>1.28</v>
          </cell>
          <cell r="G19">
            <v>12028.34</v>
          </cell>
        </row>
        <row r="20">
          <cell r="A20" t="str">
            <v>3.4</v>
          </cell>
          <cell r="B20" t="str">
            <v xml:space="preserve">PROJETO BÁSICO DE DRENAGEM  E OAC (RUAS DE ÁREA TOPOGRÁFICA &gt;1000M²) </v>
          </cell>
          <cell r="C20" t="str">
            <v>M²</v>
          </cell>
          <cell r="D20">
            <v>11678</v>
          </cell>
          <cell r="E20">
            <v>0.77</v>
          </cell>
          <cell r="F20">
            <v>0.95</v>
          </cell>
          <cell r="G20">
            <v>8992.06</v>
          </cell>
        </row>
        <row r="21">
          <cell r="A21" t="str">
            <v>3.5</v>
          </cell>
          <cell r="B21" t="str">
            <v xml:space="preserve">PROJETO BÁSICO DE PAVIMENTAÇÃO  (RUAS DE ÁREA TOPOGRÁFICA &gt;1000M²) </v>
          </cell>
          <cell r="C21" t="str">
            <v>M²</v>
          </cell>
          <cell r="D21">
            <v>11678</v>
          </cell>
          <cell r="E21">
            <v>1.03</v>
          </cell>
          <cell r="F21">
            <v>1.28</v>
          </cell>
          <cell r="G21">
            <v>12028.34</v>
          </cell>
        </row>
        <row r="22">
          <cell r="A22" t="str">
            <v>3.6</v>
          </cell>
          <cell r="B22" t="str">
            <v xml:space="preserve">PROJETO BÁSICO DE REMANEJAMENTO DE REDES DE SERVIÇOS DE UTILIDADE PÚBLICA  (RUAS DE ÁREA TOPOGRÁFICA &gt;1000M²) </v>
          </cell>
          <cell r="C22" t="str">
            <v>M²</v>
          </cell>
          <cell r="D22">
            <v>11678</v>
          </cell>
          <cell r="E22">
            <v>0.41</v>
          </cell>
          <cell r="F22">
            <v>0.51</v>
          </cell>
          <cell r="G22">
            <v>4787.9799999999996</v>
          </cell>
        </row>
        <row r="23">
          <cell r="A23" t="str">
            <v>3.7</v>
          </cell>
          <cell r="B23" t="str">
            <v xml:space="preserve">PROJETO BÁSICO DE OBRA DE ARTE ESPECIAL - OAE (RUAS DE ÁREA TOPOGRÁFICA &gt;1000M²) </v>
          </cell>
          <cell r="C23" t="str">
            <v>M²</v>
          </cell>
          <cell r="D23">
            <v>0</v>
          </cell>
          <cell r="E23">
            <v>3.4</v>
          </cell>
          <cell r="F23">
            <v>4.21</v>
          </cell>
          <cell r="G23">
            <v>0</v>
          </cell>
        </row>
        <row r="24">
          <cell r="A24" t="str">
            <v>3.8</v>
          </cell>
          <cell r="B24" t="str">
            <v xml:space="preserve">PROJETO BÁSICO DE PROGRAMAÇÃO VISUAL E SINALIZAÇÃO VIÁRIA (RUAS DE ÁREA TOPOGRÁFICA &gt;1000M²) </v>
          </cell>
          <cell r="C24" t="str">
            <v>M²</v>
          </cell>
          <cell r="D24">
            <v>11678</v>
          </cell>
          <cell r="E24">
            <v>0.67</v>
          </cell>
          <cell r="F24">
            <v>0.83</v>
          </cell>
          <cell r="G24">
            <v>7824.26</v>
          </cell>
        </row>
        <row r="25">
          <cell r="A25" t="str">
            <v>3.9</v>
          </cell>
          <cell r="B25" t="str">
            <v xml:space="preserve">PROJETO BÁSICO DE DESAPROPRIAÇÃO (RUAS DE ÁREA TOPOGRÁFICA &gt;1000M²) </v>
          </cell>
          <cell r="C25" t="str">
            <v>M²</v>
          </cell>
          <cell r="D25">
            <v>11678</v>
          </cell>
          <cell r="E25">
            <v>1.26</v>
          </cell>
          <cell r="F25">
            <v>1.56</v>
          </cell>
          <cell r="G25">
            <v>14714.28</v>
          </cell>
        </row>
        <row r="26">
          <cell r="A26" t="str">
            <v>3.10</v>
          </cell>
          <cell r="B26" t="str">
            <v xml:space="preserve">PROJETO BÁSICO DE ABASTECIMENTO D’ÁGUA (RUAS DE ÁREA TOPOGRÁFICA &gt;1000M²) </v>
          </cell>
          <cell r="C26" t="str">
            <v>M²</v>
          </cell>
          <cell r="D26">
            <v>11678</v>
          </cell>
          <cell r="E26">
            <v>0.42</v>
          </cell>
          <cell r="F26">
            <v>0.52</v>
          </cell>
          <cell r="G26">
            <v>4904.76</v>
          </cell>
        </row>
        <row r="27">
          <cell r="A27" t="str">
            <v>3.11</v>
          </cell>
          <cell r="B27" t="str">
            <v xml:space="preserve">PROJETO BÁSICO DE SISTEMA DE ESGOTAMENTO SANITÁRIO (RUAS DE ÁREA TOPOGRÁFICA &gt;1000M²) </v>
          </cell>
          <cell r="C27" t="str">
            <v>M²</v>
          </cell>
          <cell r="D27">
            <v>11678</v>
          </cell>
          <cell r="E27">
            <v>0.42</v>
          </cell>
          <cell r="F27">
            <v>0.52</v>
          </cell>
          <cell r="G27">
            <v>4904.76</v>
          </cell>
        </row>
        <row r="28">
          <cell r="A28" t="str">
            <v>3.12</v>
          </cell>
          <cell r="B28" t="str">
            <v xml:space="preserve">PROJETO BÁSICO DE CONTENÇÃO  (RUAS DE ÁREA TOPOGRÁFICA &gt;1000M²) </v>
          </cell>
          <cell r="C28" t="str">
            <v>M²</v>
          </cell>
          <cell r="D28">
            <v>11678</v>
          </cell>
          <cell r="E28">
            <v>0.68</v>
          </cell>
          <cell r="F28">
            <v>0.84</v>
          </cell>
          <cell r="G28">
            <v>7941.04</v>
          </cell>
        </row>
        <row r="29">
          <cell r="A29" t="str">
            <v>3.13</v>
          </cell>
          <cell r="B29" t="str">
            <v xml:space="preserve">PLANILHA ORÇAMENTÁRIA PARA PROJETOS BÁSICOS EXISTENTES (RUAS DE ÁREA TOPOGRÁFICA &gt;1000M²) </v>
          </cell>
          <cell r="C29" t="str">
            <v>M²</v>
          </cell>
          <cell r="D29">
            <v>11678</v>
          </cell>
          <cell r="E29">
            <v>2.06</v>
          </cell>
          <cell r="F29">
            <v>2.5499999999999998</v>
          </cell>
          <cell r="G29">
            <v>24056.68</v>
          </cell>
        </row>
        <row r="30">
          <cell r="A30" t="str">
            <v>4.0</v>
          </cell>
          <cell r="B30" t="str">
            <v>PROJETOS EXECUTIVOS PARA ELABORAÇÃO DE PROJETOS DE PAVIMENTAÇÃO, DRENAGEM, URBANISMO E PAISAGISMO EM RUAS COM ÁREAS ACIMA DE 1.000M²</v>
          </cell>
          <cell r="G30">
            <v>92840.1</v>
          </cell>
        </row>
        <row r="31">
          <cell r="A31" t="str">
            <v>4.1</v>
          </cell>
          <cell r="B31" t="str">
            <v xml:space="preserve">PROJETO EXECUTIVO DE URBANISMO E PAISAGISMO (RUAS DE ÁREA TOPOGRÁFICA &gt;1000M²) </v>
          </cell>
          <cell r="C31" t="str">
            <v>M²</v>
          </cell>
          <cell r="D31">
            <v>11678</v>
          </cell>
          <cell r="E31">
            <v>0.45</v>
          </cell>
          <cell r="F31">
            <v>0.56000000000000005</v>
          </cell>
          <cell r="G31">
            <v>5255.1</v>
          </cell>
        </row>
        <row r="32">
          <cell r="A32" t="str">
            <v>4.2</v>
          </cell>
          <cell r="B32" t="str">
            <v xml:space="preserve">PROJETO EXECUTIVO GEOMÉTRICO (RUAS DE ÁREA TOPOGRÁFICA &gt;1000M²) </v>
          </cell>
          <cell r="C32" t="str">
            <v>M²</v>
          </cell>
          <cell r="D32">
            <v>11678</v>
          </cell>
          <cell r="E32">
            <v>0.7</v>
          </cell>
          <cell r="F32">
            <v>0.87</v>
          </cell>
          <cell r="G32">
            <v>8174.6</v>
          </cell>
        </row>
        <row r="33">
          <cell r="A33" t="str">
            <v>4.3</v>
          </cell>
          <cell r="B33" t="str">
            <v>PROJETO EXECUTIVO DE TERRAPLENAGEM (RUAS DE ÁREA TOPOGRÁFICA &gt;1000M²)</v>
          </cell>
          <cell r="C33" t="str">
            <v>M²</v>
          </cell>
          <cell r="D33">
            <v>11678</v>
          </cell>
          <cell r="E33">
            <v>0.73</v>
          </cell>
          <cell r="F33">
            <v>0.9</v>
          </cell>
          <cell r="G33">
            <v>8524.94</v>
          </cell>
        </row>
        <row r="34">
          <cell r="A34" t="str">
            <v>4.4</v>
          </cell>
          <cell r="B34" t="str">
            <v>PROJETO EXECUTIVO DE DRENAGEM  E OAC (RUAS DE ÁREA TOPOGRÁFICA &gt;1000M²)</v>
          </cell>
          <cell r="C34" t="str">
            <v>M²</v>
          </cell>
          <cell r="D34">
            <v>11678</v>
          </cell>
          <cell r="E34">
            <v>1.1200000000000001</v>
          </cell>
          <cell r="F34">
            <v>1.39</v>
          </cell>
          <cell r="G34">
            <v>13079.36</v>
          </cell>
        </row>
        <row r="35">
          <cell r="A35" t="str">
            <v>4.5</v>
          </cell>
          <cell r="B35" t="str">
            <v>PROJETO EXECUTIVO DE PAVIMENTAÇÃO (RUAS DE ÁREA TOPOGRÁFICA &gt;1000M²)</v>
          </cell>
          <cell r="C35" t="str">
            <v>M²</v>
          </cell>
          <cell r="D35">
            <v>11678</v>
          </cell>
          <cell r="E35">
            <v>0.73</v>
          </cell>
          <cell r="F35">
            <v>0.9</v>
          </cell>
          <cell r="G35">
            <v>8524.94</v>
          </cell>
        </row>
        <row r="36">
          <cell r="A36" t="str">
            <v>4.6</v>
          </cell>
          <cell r="B36" t="str">
            <v>PROJETO EXECUTIVO DE REMANEJAMENTO DE REDES DE SERVIÇOS DE UTILIDADE PÚBLICA (RUAS DE ÁREA TOPOGRÁFICA &gt;1000M²)</v>
          </cell>
          <cell r="C36" t="str">
            <v>M²</v>
          </cell>
          <cell r="D36">
            <v>11678</v>
          </cell>
          <cell r="E36">
            <v>0.28999999999999998</v>
          </cell>
          <cell r="F36">
            <v>0.36</v>
          </cell>
          <cell r="G36">
            <v>3386.62</v>
          </cell>
        </row>
        <row r="37">
          <cell r="A37" t="str">
            <v>4.7</v>
          </cell>
          <cell r="B37" t="str">
            <v>PROJETO EXECUTIVO DE OBRA DE ARTE ESPECIAL - OAE (RUAS DE ÁREA TOPOGRÁFICA &gt;1000M²)</v>
          </cell>
          <cell r="C37" t="str">
            <v>M²</v>
          </cell>
          <cell r="D37">
            <v>0</v>
          </cell>
          <cell r="E37">
            <v>2.4300000000000002</v>
          </cell>
          <cell r="F37">
            <v>3.01</v>
          </cell>
          <cell r="G37">
            <v>0</v>
          </cell>
        </row>
        <row r="38">
          <cell r="A38" t="str">
            <v>4.8</v>
          </cell>
          <cell r="B38" t="str">
            <v>PROJETO EXECUTIVO DE PROGRAMAÇÃO VISUAL E SINALIZAÇÃO VIÁRIA (RUAS DE ÁREA TOPOGRÁFICA &gt;1000M²)</v>
          </cell>
          <cell r="C38" t="str">
            <v>M²</v>
          </cell>
          <cell r="D38">
            <v>11678</v>
          </cell>
          <cell r="E38">
            <v>0.48</v>
          </cell>
          <cell r="F38">
            <v>0.59</v>
          </cell>
          <cell r="G38">
            <v>5605.44</v>
          </cell>
        </row>
        <row r="39">
          <cell r="A39" t="str">
            <v>4.9</v>
          </cell>
          <cell r="B39" t="str">
            <v>PROJETO EXECUTIVO DE DESAPROPRIAÇÃO (RUAS DE ÁREA TOPOGRÁFICA &gt;1000M²)</v>
          </cell>
          <cell r="C39" t="str">
            <v>M²</v>
          </cell>
          <cell r="D39">
            <v>11678</v>
          </cell>
          <cell r="E39">
            <v>0.9</v>
          </cell>
          <cell r="F39">
            <v>1.1100000000000001</v>
          </cell>
          <cell r="G39">
            <v>10510.2</v>
          </cell>
        </row>
        <row r="40">
          <cell r="A40" t="str">
            <v>4.10</v>
          </cell>
          <cell r="B40" t="str">
            <v>PROJETO EXECUTIVO DE ABASTECIMENTO D’ÁGUA (RUAS DE ÁREA TOPOGRÁFICA &gt;1000M²)</v>
          </cell>
          <cell r="C40" t="str">
            <v>M²</v>
          </cell>
          <cell r="D40">
            <v>11678</v>
          </cell>
          <cell r="E40">
            <v>0.3</v>
          </cell>
          <cell r="F40">
            <v>0.37</v>
          </cell>
          <cell r="G40">
            <v>3503.4</v>
          </cell>
        </row>
        <row r="41">
          <cell r="A41" t="str">
            <v>4.11</v>
          </cell>
          <cell r="B41" t="str">
            <v>PROJETO EXECUTIVO DE SISTEMA DE ESGOTAMENTO SANITÁRIO (RUAS DE ÁREA TOPOGRÁFICA &gt;1000M²)</v>
          </cell>
          <cell r="C41" t="str">
            <v>M²</v>
          </cell>
          <cell r="D41">
            <v>11678</v>
          </cell>
          <cell r="E41">
            <v>0.3</v>
          </cell>
          <cell r="F41">
            <v>0.37</v>
          </cell>
          <cell r="G41">
            <v>3503.4</v>
          </cell>
        </row>
        <row r="42">
          <cell r="A42" t="str">
            <v>4.12</v>
          </cell>
          <cell r="B42" t="str">
            <v>PROJETO EXECUTIVO DE CONTENÇÃO (RUAS DE ÁREA TOPOGRÁFICA &gt;1000M²)</v>
          </cell>
          <cell r="C42" t="str">
            <v>M²</v>
          </cell>
          <cell r="D42">
            <v>11678</v>
          </cell>
          <cell r="E42">
            <v>0.48</v>
          </cell>
          <cell r="F42">
            <v>0.59</v>
          </cell>
          <cell r="G42">
            <v>5605.44</v>
          </cell>
        </row>
        <row r="43">
          <cell r="A43" t="str">
            <v>4.13</v>
          </cell>
          <cell r="B43" t="str">
            <v>PLANILHA ORÇAMENTÁRIA PARA PROJETOS EXECUTIVOS EXISTENTES (RUAS DE ÁREA TOPOGRÁFICA &gt;1000M²)</v>
          </cell>
          <cell r="C43" t="str">
            <v>M²</v>
          </cell>
          <cell r="D43">
            <v>11678</v>
          </cell>
          <cell r="E43">
            <v>1.47</v>
          </cell>
          <cell r="F43">
            <v>1.82</v>
          </cell>
          <cell r="G43">
            <v>17166.66</v>
          </cell>
        </row>
        <row r="44">
          <cell r="A44" t="str">
            <v>5.0</v>
          </cell>
          <cell r="B44" t="str">
            <v>ESTUDOS TÉCNICOS PRELIMINARES  PARA REVISÃO DE PROJETOS DE PAVIMENTAÇÃO, DRENAGEM, URBANISMO E PAISAGISMO  EM RUAS COM ÁREAS ACIMA DE 1.000M²</v>
          </cell>
          <cell r="G44">
            <v>18165</v>
          </cell>
        </row>
        <row r="45">
          <cell r="A45" t="str">
            <v>5.1</v>
          </cell>
          <cell r="B45" t="str">
            <v>ESTUDOS TOPOGRÁFICOS E PLANIALTIMÉTRICOS (RUAS DE ÁREA TOPOGRÁFICA &gt;1000M²)</v>
          </cell>
          <cell r="C45" t="str">
            <v>M²</v>
          </cell>
          <cell r="D45">
            <v>3500</v>
          </cell>
          <cell r="E45">
            <v>0.75</v>
          </cell>
          <cell r="F45">
            <v>0.93</v>
          </cell>
          <cell r="G45">
            <v>2625</v>
          </cell>
        </row>
        <row r="46">
          <cell r="A46" t="str">
            <v>5.2</v>
          </cell>
          <cell r="B46" t="str">
            <v>ESTUDOS DE CONCEPÇÃO URBANÍSTICA E PAISAGÍSTICA (RUAS DE ÁREA TOPOGRÁFICA &gt;1000M²)</v>
          </cell>
          <cell r="C46" t="str">
            <v>M²</v>
          </cell>
          <cell r="D46">
            <v>3500</v>
          </cell>
          <cell r="E46">
            <v>0.64</v>
          </cell>
          <cell r="F46">
            <v>0.79</v>
          </cell>
          <cell r="G46">
            <v>2240</v>
          </cell>
        </row>
        <row r="47">
          <cell r="A47" t="str">
            <v>5.3</v>
          </cell>
          <cell r="B47" t="str">
            <v>ESTUDOS GEOTÉCNICOS (RUAS DE ÁREA TOPOGRÁFICA &gt;1000M²)</v>
          </cell>
          <cell r="C47" t="str">
            <v>M²</v>
          </cell>
          <cell r="D47">
            <v>3500</v>
          </cell>
          <cell r="E47">
            <v>1.31</v>
          </cell>
          <cell r="F47">
            <v>1.62</v>
          </cell>
          <cell r="G47">
            <v>4585</v>
          </cell>
        </row>
        <row r="48">
          <cell r="A48" t="str">
            <v>5.4</v>
          </cell>
          <cell r="B48" t="str">
            <v>ESTUDOS HIDROLÓGICOS (RUAS DE ÁREA TOPOGRÁFICA &gt;1000M²)</v>
          </cell>
          <cell r="C48" t="str">
            <v>M²</v>
          </cell>
          <cell r="D48">
            <v>3500</v>
          </cell>
          <cell r="E48">
            <v>2.4900000000000002</v>
          </cell>
          <cell r="F48">
            <v>3.08</v>
          </cell>
          <cell r="G48">
            <v>8715</v>
          </cell>
        </row>
        <row r="49">
          <cell r="A49" t="str">
            <v>5.5</v>
          </cell>
          <cell r="B49" t="str">
            <v>ESTUDOS PARA REMANEJAMENTO CONDICIONADO DE REDE DE DISTRIBUIÇÃO DE ENERGIA ELÉTRICA, ILUMINAÇÃO PÚBLICA E OUTRAS ESTRUTURAS DE UTILIDADE PÚBLICA (RUAS DE ÁREA TOPOGRÁFICA &gt;1000M²)</v>
          </cell>
          <cell r="C49" t="str">
            <v>M²</v>
          </cell>
          <cell r="D49">
            <v>0</v>
          </cell>
          <cell r="E49">
            <v>0.41</v>
          </cell>
          <cell r="F49">
            <v>0.51</v>
          </cell>
          <cell r="G49">
            <v>0</v>
          </cell>
        </row>
        <row r="50">
          <cell r="A50" t="str">
            <v>6.0</v>
          </cell>
          <cell r="B50" t="str">
            <v>REVISÃO DE PROJETOS EXECUTIVOS PARA PAVIMENTAÇÃO, DRENAGEM, URBANISMO E PAISAGISMO  EM RUAS COM ÁREAS ACIMA DE 1.000M²</v>
          </cell>
          <cell r="G50">
            <v>12740</v>
          </cell>
        </row>
        <row r="51">
          <cell r="A51" t="str">
            <v>6.1</v>
          </cell>
          <cell r="B51" t="str">
            <v>REVISÃO DO PROJETO EXECUTIVO DE URBANISMO E PAISAGISMO (RUAS DE ÁREA TOPOGRÁFICA &gt;1000M²)</v>
          </cell>
          <cell r="C51" t="str">
            <v>M²</v>
          </cell>
          <cell r="D51">
            <v>3500</v>
          </cell>
          <cell r="E51">
            <v>0.3</v>
          </cell>
          <cell r="F51">
            <v>0.37</v>
          </cell>
          <cell r="G51">
            <v>1050</v>
          </cell>
        </row>
        <row r="52">
          <cell r="A52" t="str">
            <v>6.2</v>
          </cell>
          <cell r="B52" t="str">
            <v>REVISÃO DO PROJETO EXECUTIVO GEOMÉTRICO (RUAS DE ÁREA TOPOGRÁFICA &gt;1000M²)</v>
          </cell>
          <cell r="C52" t="str">
            <v>M²</v>
          </cell>
          <cell r="D52">
            <v>3500</v>
          </cell>
          <cell r="E52">
            <v>0.5</v>
          </cell>
          <cell r="F52">
            <v>0.62</v>
          </cell>
          <cell r="G52">
            <v>1750</v>
          </cell>
        </row>
        <row r="53">
          <cell r="A53" t="str">
            <v>6.3</v>
          </cell>
          <cell r="B53" t="str">
            <v>REVISÃO DO PROJETO EXECUTIVO DE TERRAPLENAGEM (RUAS DE ÁREA TOPOGRÁFICA &gt;1000M²)</v>
          </cell>
          <cell r="C53" t="str">
            <v>M²</v>
          </cell>
          <cell r="D53">
            <v>3500</v>
          </cell>
          <cell r="E53">
            <v>0.52</v>
          </cell>
          <cell r="F53">
            <v>0.64</v>
          </cell>
          <cell r="G53">
            <v>1820</v>
          </cell>
        </row>
        <row r="54">
          <cell r="A54" t="str">
            <v>6.4</v>
          </cell>
          <cell r="B54" t="str">
            <v>REVISÃO DO PROJETO EXECUTIVO DE DRENAGEM  E OAC (RUAS DE ÁREA TOPOGRÁFICA &gt;1000M²)</v>
          </cell>
          <cell r="C54" t="str">
            <v>M²</v>
          </cell>
          <cell r="D54">
            <v>3500</v>
          </cell>
          <cell r="E54">
            <v>0.75</v>
          </cell>
          <cell r="F54">
            <v>0.93</v>
          </cell>
          <cell r="G54">
            <v>2625</v>
          </cell>
        </row>
        <row r="55">
          <cell r="A55" t="str">
            <v>6.5</v>
          </cell>
          <cell r="B55" t="str">
            <v>REVISÃO DO PROJETO EXECUTIVO DE PAVIMENTAÇÃO (RUAS DE ÁREA TOPOGRÁFICA &gt;1000M²)</v>
          </cell>
          <cell r="C55" t="str">
            <v>M²</v>
          </cell>
          <cell r="D55">
            <v>3500</v>
          </cell>
          <cell r="E55">
            <v>0.52</v>
          </cell>
          <cell r="F55">
            <v>0.64</v>
          </cell>
          <cell r="G55">
            <v>1820</v>
          </cell>
        </row>
        <row r="56">
          <cell r="A56" t="str">
            <v>6.6</v>
          </cell>
          <cell r="B56" t="str">
            <v>REVISÃO DO PROJETO EXECUTIVO DE REMANEJAMENTO DE REDES DE SERVIÇOS DE UTILIDADE PÚBLICA (RUAS DE ÁREA TOPOGRÁFICA &gt;1000M²)</v>
          </cell>
          <cell r="C56" t="str">
            <v>M²</v>
          </cell>
          <cell r="D56">
            <v>0</v>
          </cell>
          <cell r="E56">
            <v>0.2</v>
          </cell>
          <cell r="F56">
            <v>0.25</v>
          </cell>
          <cell r="G56">
            <v>0</v>
          </cell>
        </row>
        <row r="57">
          <cell r="A57" t="str">
            <v>6.7</v>
          </cell>
          <cell r="B57" t="str">
            <v>REVISÃO DO PROJETO EXECUTIVO DE OBRA DE ARTE ESPECIAL - OAE (RUAS DE ÁREA TOPOGRÁFICA &gt;1000M²)</v>
          </cell>
          <cell r="C57" t="str">
            <v>M²</v>
          </cell>
          <cell r="D57">
            <v>0</v>
          </cell>
          <cell r="E57">
            <v>1.62</v>
          </cell>
          <cell r="F57">
            <v>2.0099999999999998</v>
          </cell>
          <cell r="G57">
            <v>0</v>
          </cell>
        </row>
        <row r="58">
          <cell r="A58" t="str">
            <v>6.8</v>
          </cell>
          <cell r="B58" t="str">
            <v>REVISÃO DO PROJETO EXECUTIVO DE PROGRAMAÇÃO VISUAL E SINALIZAÇÃO VIÁRIA (RUAS DE ÁREA TOPOGRÁFICA &gt;1000M²)</v>
          </cell>
          <cell r="C58" t="str">
            <v>M²</v>
          </cell>
          <cell r="D58">
            <v>0</v>
          </cell>
          <cell r="E58">
            <v>1.84</v>
          </cell>
          <cell r="F58">
            <v>2.2799999999999998</v>
          </cell>
          <cell r="G58">
            <v>0</v>
          </cell>
        </row>
        <row r="59">
          <cell r="A59" t="str">
            <v>6.9</v>
          </cell>
          <cell r="B59" t="str">
            <v>REVISÃO DO PROJETO EXECUTIVO DE DESAPROPRIAÇÃO (RUAS DE ÁREA TOPOGRÁFICA &gt;1000M²)</v>
          </cell>
          <cell r="C59" t="str">
            <v>M²</v>
          </cell>
          <cell r="D59">
            <v>0</v>
          </cell>
          <cell r="E59">
            <v>0.64</v>
          </cell>
          <cell r="F59">
            <v>0.79</v>
          </cell>
          <cell r="G59">
            <v>0</v>
          </cell>
        </row>
        <row r="60">
          <cell r="A60" t="str">
            <v>6.10</v>
          </cell>
          <cell r="B60" t="str">
            <v>REVISÃO DO PROJETO EXECUTIVO DE ABASTECIMENTO D’ÁGUA (RUAS DE ÁREA TOPOGRÁFICA &gt;1000M²)</v>
          </cell>
          <cell r="C60" t="str">
            <v>M²</v>
          </cell>
          <cell r="D60">
            <v>0</v>
          </cell>
          <cell r="E60">
            <v>0.21</v>
          </cell>
          <cell r="F60">
            <v>0.26</v>
          </cell>
          <cell r="G60">
            <v>0</v>
          </cell>
        </row>
        <row r="61">
          <cell r="A61" t="str">
            <v>6.11</v>
          </cell>
          <cell r="B61" t="str">
            <v>REVISÃO DO PROJETO EXECUTIVO DE SISTEMA DE ESGOTAMENTO SANITÁRIO (RUAS DE ÁREA TOPOGRÁFICA &gt;1000M²)</v>
          </cell>
          <cell r="C61" t="str">
            <v>M²</v>
          </cell>
          <cell r="D61">
            <v>0</v>
          </cell>
          <cell r="E61">
            <v>0.21</v>
          </cell>
          <cell r="F61">
            <v>0.26</v>
          </cell>
          <cell r="G61">
            <v>0</v>
          </cell>
        </row>
        <row r="62">
          <cell r="A62" t="str">
            <v>6.12</v>
          </cell>
          <cell r="B62" t="str">
            <v>REVISÃO DO PROJETO EXECUTIVO DE CONTENÇÃO (RUAS DE ÁREA TOPOGRÁFICA &gt;1000M²)</v>
          </cell>
          <cell r="C62" t="str">
            <v>M²</v>
          </cell>
          <cell r="D62">
            <v>0</v>
          </cell>
          <cell r="E62">
            <v>0.34</v>
          </cell>
          <cell r="F62">
            <v>0.42</v>
          </cell>
          <cell r="G62">
            <v>0</v>
          </cell>
        </row>
        <row r="63">
          <cell r="A63" t="str">
            <v>6.13</v>
          </cell>
          <cell r="B63" t="str">
            <v>PLANILHA ORÇAMENTÁRIA PARA PROJETOS EXECUTIVOS REVISADOS (RUAS DE ÁREA TOPOGRÁFICA &gt;1000M²)</v>
          </cell>
          <cell r="C63" t="str">
            <v>M²</v>
          </cell>
          <cell r="D63">
            <v>3500</v>
          </cell>
          <cell r="E63">
            <v>1.05</v>
          </cell>
          <cell r="F63">
            <v>1.3</v>
          </cell>
          <cell r="G63">
            <v>3675</v>
          </cell>
        </row>
        <row r="64">
          <cell r="A64" t="str">
            <v>7.0</v>
          </cell>
          <cell r="B64" t="str">
            <v>ESTUDOS TÉCNICOS PRELIMINARES PARA ELABORAÇÃO DE PROJETOS DE PAVIMENTAÇÃO, DRENAGEM, URBANISMO E PAISAGISMO  EM RUAS COM ÁREAS ENTRE 500M² E 1.000M²</v>
          </cell>
          <cell r="G64">
            <v>11129.999999999998</v>
          </cell>
        </row>
        <row r="65">
          <cell r="A65" t="str">
            <v>7.1</v>
          </cell>
          <cell r="B65" t="str">
            <v>ESTUDOS TOPOGRÁFICOS E PLANIALTIMÉTRICOS (RUAS DE ÁREA TOPOGRÁFICA &gt;500M² E &lt;1000M²)</v>
          </cell>
          <cell r="C65" t="str">
            <v>M²</v>
          </cell>
          <cell r="D65">
            <v>1590</v>
          </cell>
          <cell r="E65">
            <v>0.94</v>
          </cell>
          <cell r="F65">
            <v>1.1599999999999999</v>
          </cell>
          <cell r="G65">
            <v>1494.6</v>
          </cell>
        </row>
        <row r="66">
          <cell r="A66" t="str">
            <v>7.2</v>
          </cell>
          <cell r="B66" t="str">
            <v>ESTUDOS DE CONCEPÇÃO URBANÍSTICA E PAISAGÍSTICA (RUAS DE ÁREA TOPOGRÁFICA &gt;500M² E &lt;1000M²)</v>
          </cell>
          <cell r="C66" t="str">
            <v>M²</v>
          </cell>
          <cell r="D66">
            <v>1590</v>
          </cell>
          <cell r="E66">
            <v>0.8</v>
          </cell>
          <cell r="F66">
            <v>0.99</v>
          </cell>
          <cell r="G66">
            <v>1272</v>
          </cell>
        </row>
        <row r="67">
          <cell r="A67" t="str">
            <v>7.3</v>
          </cell>
          <cell r="B67" t="str">
            <v>ESTUDOS GEOTÉCNICOS (RUAS DE ÁREA TOPOGRÁFICA &gt;500M² E &lt;1000M²)</v>
          </cell>
          <cell r="C67" t="str">
            <v>M²</v>
          </cell>
          <cell r="D67">
            <v>1590</v>
          </cell>
          <cell r="E67">
            <v>1.64</v>
          </cell>
          <cell r="F67">
            <v>2.0299999999999998</v>
          </cell>
          <cell r="G67">
            <v>2607.6</v>
          </cell>
        </row>
        <row r="68">
          <cell r="A68" t="str">
            <v>7.4</v>
          </cell>
          <cell r="B68" t="str">
            <v>ESTUDOS HIDROLÓGICOS (RUAS DE ÁREA TOPOGRÁFICA &gt;500M² E &lt;1000M²)</v>
          </cell>
          <cell r="C68" t="str">
            <v>M²</v>
          </cell>
          <cell r="D68">
            <v>1590</v>
          </cell>
          <cell r="E68">
            <v>3.11</v>
          </cell>
          <cell r="F68">
            <v>3.85</v>
          </cell>
          <cell r="G68">
            <v>4944.8999999999996</v>
          </cell>
        </row>
        <row r="69">
          <cell r="A69" t="str">
            <v>7.5</v>
          </cell>
          <cell r="B69" t="str">
            <v>ESTUDOS PARA REMANEJAMENTO CONDICIONADO DE REDE DE DISTRIBUIÇÃO DE ENERGIA ELÉTRICA, ILUMINAÇÃO PÚBLICA E OUTRAS ESTRUTURAS DE UTILIDADE PÚBLICA (RUAS DE ÁREA TOPOGRÁFICA &gt;500M² E &lt;1000M²)</v>
          </cell>
          <cell r="C69" t="str">
            <v>M²</v>
          </cell>
          <cell r="D69">
            <v>1590</v>
          </cell>
          <cell r="E69">
            <v>0.51</v>
          </cell>
          <cell r="F69">
            <v>0.63</v>
          </cell>
          <cell r="G69">
            <v>810.9</v>
          </cell>
        </row>
        <row r="70">
          <cell r="A70" t="str">
            <v>8.0</v>
          </cell>
          <cell r="B70" t="str">
            <v>ANTEPROJETO PARA ELABORAÇÃO DE PROJETOS DE PAVIMENTAÇÃO, DRENAGEM, URBANISMO E PAISAGISMO EM RUAS COM ÁREAS  500M² E 1.000M²</v>
          </cell>
          <cell r="G70">
            <v>0</v>
          </cell>
        </row>
        <row r="71">
          <cell r="A71" t="str">
            <v>8.1</v>
          </cell>
          <cell r="B71" t="str">
            <v>ANTEPROJETO DE URBANISMO E PAISAGISMO (RUAS DE ÁREA TOPOGRÁFICA &gt;500M² E &lt;1000M²)</v>
          </cell>
          <cell r="C71" t="str">
            <v>M²</v>
          </cell>
          <cell r="D71">
            <v>0</v>
          </cell>
          <cell r="E71">
            <v>0.75</v>
          </cell>
          <cell r="F71">
            <v>0.93</v>
          </cell>
          <cell r="G71">
            <v>0</v>
          </cell>
        </row>
        <row r="72">
          <cell r="A72" t="str">
            <v>9.0</v>
          </cell>
          <cell r="B72" t="str">
            <v>PROJETOS BÁSICOS PARA ELABORAÇÃO DE PROJETOS DE PAVIMENTAÇÃO, DRENAGEM, URBANISMO E PAISAGISMO EM RUAS COM ÁREAS 500M² E 1.000M²</v>
          </cell>
          <cell r="G72">
            <v>21973.8</v>
          </cell>
        </row>
        <row r="73">
          <cell r="A73" t="str">
            <v>9.1</v>
          </cell>
          <cell r="B73" t="str">
            <v>PROJETO BÁSICO DE URBANISMO E PAISAGISMO (RUAS DE ÁREA TOPOGRÁFICA &gt;500M² E &lt;1000M²)</v>
          </cell>
          <cell r="C73" t="str">
            <v>M²</v>
          </cell>
          <cell r="D73">
            <v>1590</v>
          </cell>
          <cell r="E73">
            <v>0.75</v>
          </cell>
          <cell r="F73">
            <v>0.93</v>
          </cell>
          <cell r="G73">
            <v>1192.5</v>
          </cell>
        </row>
        <row r="74">
          <cell r="A74" t="str">
            <v>9.2</v>
          </cell>
          <cell r="B74" t="str">
            <v>PROJETO BÁSICO GEOMÉTRICO (RUAS DE ÁREA TOPOGRÁFICA &gt;500M² E &lt;1000M²)</v>
          </cell>
          <cell r="C74" t="str">
            <v>M²</v>
          </cell>
          <cell r="D74">
            <v>1590</v>
          </cell>
          <cell r="E74">
            <v>1.23</v>
          </cell>
          <cell r="F74">
            <v>1.52</v>
          </cell>
          <cell r="G74">
            <v>1955.7</v>
          </cell>
        </row>
        <row r="75">
          <cell r="A75" t="str">
            <v>9.3</v>
          </cell>
          <cell r="B75" t="str">
            <v>PROJETO BÁSICO DE TERRAPLENAGEM (RUAS DE ÁREA TOPOGRÁFICA &gt;500M² E &lt;1000M²)</v>
          </cell>
          <cell r="C75" t="str">
            <v>M²</v>
          </cell>
          <cell r="D75">
            <v>1590</v>
          </cell>
          <cell r="E75">
            <v>1.2</v>
          </cell>
          <cell r="F75">
            <v>1.49</v>
          </cell>
          <cell r="G75">
            <v>1908</v>
          </cell>
        </row>
        <row r="76">
          <cell r="A76" t="str">
            <v>9.4</v>
          </cell>
          <cell r="B76" t="str">
            <v>PROJETO BÁSICO DE DRENAGEM  E OAC (RUAS DE ÁREA TOPOGRÁFICA &gt;500M² E &lt;1000M²)</v>
          </cell>
          <cell r="C76" t="str">
            <v>M²</v>
          </cell>
          <cell r="D76">
            <v>1590</v>
          </cell>
          <cell r="E76">
            <v>1.97</v>
          </cell>
          <cell r="F76">
            <v>2.44</v>
          </cell>
          <cell r="G76">
            <v>3132.3</v>
          </cell>
        </row>
        <row r="77">
          <cell r="A77" t="str">
            <v>9.5</v>
          </cell>
          <cell r="B77" t="str">
            <v>PROJETO BÁSICO DE PAVIMENTAÇÃO (RUAS DE ÁREA TOPOGRÁFICA &gt;500M² E &lt;1000M²)</v>
          </cell>
          <cell r="C77" t="str">
            <v>M²</v>
          </cell>
          <cell r="D77">
            <v>1590</v>
          </cell>
          <cell r="E77">
            <v>1.28</v>
          </cell>
          <cell r="F77">
            <v>1.59</v>
          </cell>
          <cell r="G77">
            <v>2035.2</v>
          </cell>
        </row>
        <row r="78">
          <cell r="A78" t="str">
            <v>9.6</v>
          </cell>
          <cell r="B78" t="str">
            <v>PROJETO BÁSICO DE REMANEJAMENTO DE REDES DE SERVIÇOS DE UTILIDADE PÚBLICA (RUAS DE ÁREA TOPOGRÁFICA &gt;500M² E &lt;1000M²)</v>
          </cell>
          <cell r="C78" t="str">
            <v>M²</v>
          </cell>
          <cell r="D78">
            <v>1590</v>
          </cell>
          <cell r="E78">
            <v>0.51</v>
          </cell>
          <cell r="F78">
            <v>0.63</v>
          </cell>
          <cell r="G78">
            <v>810.9</v>
          </cell>
        </row>
        <row r="79">
          <cell r="A79" t="str">
            <v>9.7</v>
          </cell>
          <cell r="B79" t="str">
            <v>PROJETO BÁSICO DE OBRA DE ARTE ESPECIAL - OAE (RUAS DE ÁREA TOPOGRÁFICA &gt;500M² E &lt;1000M²)</v>
          </cell>
          <cell r="C79" t="str">
            <v>M²</v>
          </cell>
          <cell r="D79">
            <v>0</v>
          </cell>
          <cell r="E79">
            <v>4.25</v>
          </cell>
          <cell r="F79">
            <v>5.26</v>
          </cell>
          <cell r="G79">
            <v>0</v>
          </cell>
        </row>
        <row r="80">
          <cell r="A80" t="str">
            <v>9.8</v>
          </cell>
          <cell r="B80" t="str">
            <v>PROJETO BÁSICO DE PROGRAMAÇÃO VISUAL E SINALIZAÇÃO VIÁRIA (RUAS DE ÁREA TOPOGRÁFICA &gt;500M² E &lt;1000M²)</v>
          </cell>
          <cell r="C80" t="str">
            <v>M²</v>
          </cell>
          <cell r="D80">
            <v>1590</v>
          </cell>
          <cell r="E80">
            <v>0.84</v>
          </cell>
          <cell r="F80">
            <v>1.04</v>
          </cell>
          <cell r="G80">
            <v>1335.6</v>
          </cell>
        </row>
        <row r="81">
          <cell r="A81" t="str">
            <v>9.9</v>
          </cell>
          <cell r="B81" t="str">
            <v>PROJETO BÁSICO DE DESAPROPRIAÇÃO (RUAS DE ÁREA TOPOGRÁFICA &gt;500M² E &lt;1000M²)</v>
          </cell>
          <cell r="C81" t="str">
            <v>M²</v>
          </cell>
          <cell r="D81">
            <v>1590</v>
          </cell>
          <cell r="E81">
            <v>1.57</v>
          </cell>
          <cell r="F81">
            <v>1.94</v>
          </cell>
          <cell r="G81">
            <v>2496.3000000000002</v>
          </cell>
        </row>
        <row r="82">
          <cell r="A82" t="str">
            <v>9.10</v>
          </cell>
          <cell r="B82" t="str">
            <v>PROJETO BÁSICO DE ABASTECIMENTO D’ÁGUA (RUAS DE ÁREA TOPOGRÁFICA &gt;500M² E &lt;1000M²)</v>
          </cell>
          <cell r="C82" t="str">
            <v>M²</v>
          </cell>
          <cell r="D82">
            <v>1590</v>
          </cell>
          <cell r="E82">
            <v>0.53</v>
          </cell>
          <cell r="F82">
            <v>0.66</v>
          </cell>
          <cell r="G82">
            <v>842.7</v>
          </cell>
        </row>
        <row r="83">
          <cell r="A83" t="str">
            <v>9.11</v>
          </cell>
          <cell r="B83" t="str">
            <v>PROJETO BÁSICO DE SISTEMA DE ESGOTAMENTO SANITÁRIO (RUAS DE ÁREA TOPOGRÁFICA &gt;500M² E &lt;1000M²)</v>
          </cell>
          <cell r="C83" t="str">
            <v>M²</v>
          </cell>
          <cell r="D83">
            <v>1590</v>
          </cell>
          <cell r="E83">
            <v>0.52</v>
          </cell>
          <cell r="F83">
            <v>0.64</v>
          </cell>
          <cell r="G83">
            <v>826.8</v>
          </cell>
        </row>
        <row r="84">
          <cell r="A84" t="str">
            <v>9.12</v>
          </cell>
          <cell r="B84" t="str">
            <v>PROJETO BÁSICO DE CONTENÇÃO (RUAS DE ÁREA TOPOGRÁFICA &gt;500M² E &lt;1000M²)</v>
          </cell>
          <cell r="C84" t="str">
            <v>M²</v>
          </cell>
          <cell r="D84">
            <v>1590</v>
          </cell>
          <cell r="E84">
            <v>0.85</v>
          </cell>
          <cell r="F84">
            <v>1.05</v>
          </cell>
          <cell r="G84">
            <v>1351.5</v>
          </cell>
        </row>
        <row r="85">
          <cell r="A85" t="str">
            <v>9.13</v>
          </cell>
          <cell r="B85" t="str">
            <v>PLANILHA ORÇAMENTÁRIA PARA PROJETOS BÁSICOS EXISTENTES (RUAS DE ÁREA TOPOGRÁFICA &gt;500M² E &lt;1000M²)</v>
          </cell>
          <cell r="C85" t="str">
            <v>M²</v>
          </cell>
          <cell r="D85">
            <v>1590</v>
          </cell>
          <cell r="E85">
            <v>2.57</v>
          </cell>
          <cell r="F85">
            <v>3.18</v>
          </cell>
          <cell r="G85">
            <v>4086.3</v>
          </cell>
        </row>
        <row r="86">
          <cell r="A86" t="str">
            <v>10.0</v>
          </cell>
          <cell r="B86" t="str">
            <v>PROJETOS EXECUTIVOS PARA ELABORAÇÃO DE PROJETOS DE PAVIMENTAÇÃO, DRENAGEM, URBANISMO E PAISAGISMO EM RUAS COM ÁREAS ENTRE 500M² E 1.000M²</v>
          </cell>
          <cell r="G86">
            <v>17935.2</v>
          </cell>
        </row>
        <row r="87">
          <cell r="A87" t="str">
            <v>10.1</v>
          </cell>
          <cell r="B87" t="str">
            <v>PROJETO EXECUTIVO DE URBANISMO E PAISAGISMO (RUAS DE ÁREA TOPOGRÁFICA &gt;500M² E &lt;1000M²)</v>
          </cell>
          <cell r="C87" t="str">
            <v>M²</v>
          </cell>
          <cell r="D87">
            <v>1590</v>
          </cell>
          <cell r="E87">
            <v>0.54</v>
          </cell>
          <cell r="F87">
            <v>0.67</v>
          </cell>
          <cell r="G87">
            <v>858.6</v>
          </cell>
        </row>
        <row r="88">
          <cell r="A88" t="str">
            <v>10.2</v>
          </cell>
          <cell r="B88" t="str">
            <v>PROJETO EXECUTIVO GEOMÉTRICO (RUAS DE ÁREA TOPOGRÁFICA &gt;500M² E &lt;1000M²)</v>
          </cell>
          <cell r="C88" t="str">
            <v>M²</v>
          </cell>
          <cell r="D88">
            <v>1590</v>
          </cell>
          <cell r="E88">
            <v>0.88</v>
          </cell>
          <cell r="F88">
            <v>1.0900000000000001</v>
          </cell>
          <cell r="G88">
            <v>1399.2</v>
          </cell>
        </row>
        <row r="89">
          <cell r="A89" t="str">
            <v>10.3</v>
          </cell>
          <cell r="B89" t="str">
            <v>PROJETO EXECUTIVO DE TERRAPLENAGEM (RUAS DE ÁREA TOPOGRÁFICA &gt;500M² E &lt;1000M²)</v>
          </cell>
          <cell r="C89" t="str">
            <v>M²</v>
          </cell>
          <cell r="D89">
            <v>1590</v>
          </cell>
          <cell r="E89">
            <v>0.92</v>
          </cell>
          <cell r="F89">
            <v>1.1399999999999999</v>
          </cell>
          <cell r="G89">
            <v>1462.8</v>
          </cell>
        </row>
        <row r="90">
          <cell r="A90" t="str">
            <v>10.4</v>
          </cell>
          <cell r="B90" t="str">
            <v>PROJETO EXECUTIVO DE DRENAGEM  E OAC (RUAS DE ÁREA TOPOGRÁFICA &gt;500M² E &lt;1000M²)</v>
          </cell>
          <cell r="C90" t="str">
            <v>M²</v>
          </cell>
          <cell r="D90">
            <v>1590</v>
          </cell>
          <cell r="E90">
            <v>1.4</v>
          </cell>
          <cell r="F90">
            <v>1.73</v>
          </cell>
          <cell r="G90">
            <v>2226</v>
          </cell>
        </row>
        <row r="91">
          <cell r="A91" t="str">
            <v>10.5</v>
          </cell>
          <cell r="B91" t="str">
            <v>PROJETO EXECUTIVO DE PAVIMENTAÇÃO (RUAS DE ÁREA TOPOGRÁFICA &gt;500M² E &lt;1000M²)</v>
          </cell>
          <cell r="C91" t="str">
            <v>M²</v>
          </cell>
          <cell r="D91">
            <v>1590</v>
          </cell>
          <cell r="E91">
            <v>0.92</v>
          </cell>
          <cell r="F91">
            <v>1.1399999999999999</v>
          </cell>
          <cell r="G91">
            <v>1462.8</v>
          </cell>
        </row>
        <row r="92">
          <cell r="A92" t="str">
            <v>10.6</v>
          </cell>
          <cell r="B92" t="str">
            <v>PROJETO EXECUTIVO DE REMANEJAMENTO DE REDES DE SERVIÇOS DE UTILIDADE PÚBLICA (RUAS DE ÁREA TOPOGRÁFICA &gt;500M² E &lt;1000M²)</v>
          </cell>
          <cell r="C92" t="str">
            <v>M²</v>
          </cell>
          <cell r="D92">
            <v>1590</v>
          </cell>
          <cell r="E92">
            <v>0.33</v>
          </cell>
          <cell r="F92">
            <v>0.41</v>
          </cell>
          <cell r="G92">
            <v>524.70000000000005</v>
          </cell>
        </row>
        <row r="93">
          <cell r="A93" t="str">
            <v>10.7</v>
          </cell>
          <cell r="B93" t="str">
            <v>PROJETO EXECUTIVO DE OBRA DE ARTE ESPECIAL - OAE (RUAS DE ÁREA TOPOGRÁFICA &gt;500M² E &lt;1000M²)</v>
          </cell>
          <cell r="C93" t="str">
            <v>M²</v>
          </cell>
          <cell r="D93">
            <v>0</v>
          </cell>
          <cell r="E93">
            <v>3.04</v>
          </cell>
          <cell r="F93">
            <v>3.76</v>
          </cell>
          <cell r="G93">
            <v>0</v>
          </cell>
        </row>
        <row r="94">
          <cell r="A94" t="str">
            <v>10.8</v>
          </cell>
          <cell r="B94" t="str">
            <v>PROJETO EXECUTIVO DE PROGRAMAÇÃO VISUAL E SINALIZAÇÃO VIÁRIA (RUAS DE ÁREA TOPOGRÁFICA &gt;500M² E &lt;1000M²)</v>
          </cell>
          <cell r="C94" t="str">
            <v>M²</v>
          </cell>
          <cell r="D94">
            <v>1590</v>
          </cell>
          <cell r="E94">
            <v>1.97</v>
          </cell>
          <cell r="F94">
            <v>2.44</v>
          </cell>
          <cell r="G94">
            <v>3132.3</v>
          </cell>
        </row>
        <row r="95">
          <cell r="A95" t="str">
            <v>10.9</v>
          </cell>
          <cell r="B95" t="str">
            <v>PROJETO EXECUTIVO DE DESAPROPRIAÇÃO (RUAS DE ÁREA TOPOGRÁFICA &gt;500M² E &lt;1000M²)</v>
          </cell>
          <cell r="C95" t="str">
            <v>M²</v>
          </cell>
          <cell r="D95">
            <v>1590</v>
          </cell>
          <cell r="E95">
            <v>1.1200000000000001</v>
          </cell>
          <cell r="F95">
            <v>1.39</v>
          </cell>
          <cell r="G95">
            <v>1780.8</v>
          </cell>
        </row>
        <row r="96">
          <cell r="A96" t="str">
            <v>10.10</v>
          </cell>
          <cell r="B96" t="str">
            <v>PROJETO EXECUTIVO DE ABASTECIMENTO D’ÁGUA (RUAS DE ÁREA TOPOGRÁFICA &gt;500M² E &lt;1000M²)</v>
          </cell>
          <cell r="C96" t="str">
            <v>M²</v>
          </cell>
          <cell r="D96">
            <v>1590</v>
          </cell>
          <cell r="E96">
            <v>0.38</v>
          </cell>
          <cell r="F96">
            <v>0.47</v>
          </cell>
          <cell r="G96">
            <v>604.20000000000005</v>
          </cell>
        </row>
        <row r="97">
          <cell r="A97" t="str">
            <v>10.11</v>
          </cell>
          <cell r="B97" t="str">
            <v>PROJETO EXECUTIVO DE SISTEMA DE ESGOTAMENTO SANITÁRIO (RUAS DE ÁREA TOPOGRÁFICA &gt;500M² E &lt;1000M²)</v>
          </cell>
          <cell r="C97" t="str">
            <v>M²</v>
          </cell>
          <cell r="D97">
            <v>1590</v>
          </cell>
          <cell r="E97">
            <v>0.37</v>
          </cell>
          <cell r="F97">
            <v>0.46</v>
          </cell>
          <cell r="G97">
            <v>588.29999999999995</v>
          </cell>
        </row>
        <row r="98">
          <cell r="A98" t="str">
            <v>10.12</v>
          </cell>
          <cell r="B98" t="str">
            <v>PROJETO EXECUTIVO DE CONTENÇÃO (RUAS DE ÁREA TOPOGRÁFICA &gt;500M² E &lt;1000M²)</v>
          </cell>
          <cell r="C98" t="str">
            <v>M²</v>
          </cell>
          <cell r="D98">
            <v>1590</v>
          </cell>
          <cell r="E98">
            <v>0.61</v>
          </cell>
          <cell r="F98">
            <v>0.76</v>
          </cell>
          <cell r="G98">
            <v>969.9</v>
          </cell>
        </row>
        <row r="99">
          <cell r="A99" t="str">
            <v>10.13</v>
          </cell>
          <cell r="B99" t="str">
            <v>PLANILHA ORÇAMENTÁRIA PARA PROJETOS EXECUTIVOS EXISTENTES (RUAS DE ÁREA TOPOGRÁFICA &gt;500M² E &lt;1000M²)</v>
          </cell>
          <cell r="C99" t="str">
            <v>M²</v>
          </cell>
          <cell r="D99">
            <v>1590</v>
          </cell>
          <cell r="E99">
            <v>1.84</v>
          </cell>
          <cell r="F99">
            <v>2.2799999999999998</v>
          </cell>
          <cell r="G99">
            <v>2925.6</v>
          </cell>
        </row>
        <row r="100">
          <cell r="A100" t="str">
            <v>11.0</v>
          </cell>
          <cell r="B100" t="str">
            <v>ESTUDOS TÉCNICOS PRELIMINARES  PARA REVISÃO DE PROJETOS DE PAVIMENTAÇÃO, DRENAGEM, URBANISMO E PAISAGISMO  EM RUAS COM ÁREAS ENTRE 500M² E 1.000M²</v>
          </cell>
          <cell r="G100">
            <v>0</v>
          </cell>
        </row>
        <row r="101">
          <cell r="A101" t="str">
            <v>11.1</v>
          </cell>
          <cell r="B101" t="str">
            <v>ESTUDOS TOPOGRÁFICOS E PLANIALTIMÉTRICOS (RUAS DE ÁREA TOPOGRÁFICA &gt;500M² E &lt;1000M²)</v>
          </cell>
          <cell r="C101" t="str">
            <v>M²</v>
          </cell>
          <cell r="D101">
            <v>0</v>
          </cell>
          <cell r="E101">
            <v>0.94</v>
          </cell>
          <cell r="F101">
            <v>1.1599999999999999</v>
          </cell>
          <cell r="G101">
            <v>0</v>
          </cell>
        </row>
        <row r="102">
          <cell r="A102" t="str">
            <v>11.2</v>
          </cell>
          <cell r="B102" t="str">
            <v>ESTUDOS DE CONCEPÇÃO URBANÍSTICA E PAISAGÍSTICA (RUAS DE ÁREA TOPOGRÁFICA &gt;500M² E &lt;1000M²)</v>
          </cell>
          <cell r="C102" t="str">
            <v>M²</v>
          </cell>
          <cell r="D102">
            <v>0</v>
          </cell>
          <cell r="E102">
            <v>0.8</v>
          </cell>
          <cell r="F102">
            <v>0.99</v>
          </cell>
          <cell r="G102">
            <v>0</v>
          </cell>
        </row>
        <row r="103">
          <cell r="A103" t="str">
            <v>11.3</v>
          </cell>
          <cell r="B103" t="str">
            <v>ESTUDOS GEOTÉCNICOS (RUAS DE ÁREA TOPOGRÁFICA &gt;500M² E &lt;1000M²)</v>
          </cell>
          <cell r="C103" t="str">
            <v>M²</v>
          </cell>
          <cell r="D103">
            <v>0</v>
          </cell>
          <cell r="E103">
            <v>1.64</v>
          </cell>
          <cell r="F103">
            <v>2.0299999999999998</v>
          </cell>
          <cell r="G103">
            <v>0</v>
          </cell>
        </row>
        <row r="104">
          <cell r="A104" t="str">
            <v>11.4</v>
          </cell>
          <cell r="B104" t="str">
            <v>ESTUDOS HIDROLÓGICOS (RUAS DE ÁREA TOPOGRÁFICA &gt;500M² E &lt;1000M²)</v>
          </cell>
          <cell r="C104" t="str">
            <v>M²</v>
          </cell>
          <cell r="D104">
            <v>0</v>
          </cell>
          <cell r="E104">
            <v>3.11</v>
          </cell>
          <cell r="F104">
            <v>3.85</v>
          </cell>
          <cell r="G104">
            <v>0</v>
          </cell>
        </row>
        <row r="105">
          <cell r="A105" t="str">
            <v>11.5</v>
          </cell>
          <cell r="B105" t="str">
            <v>ESTUDOS PARA REMANEJAMENTO CONDICIONADO DE REDE DE DISTRIBUIÇÃO DE ENERGIA ELÉTRICA, ILUMINAÇÃO PÚBLICA E OUTRAS ESTRUTURAS DE UTILIDADE PÚBLICA (RUAS DE ÁREA TOPOGRÁFICA &gt;500M² E &lt;1000M²)</v>
          </cell>
          <cell r="C105" t="str">
            <v>M²</v>
          </cell>
          <cell r="D105">
            <v>0</v>
          </cell>
          <cell r="E105">
            <v>0.51</v>
          </cell>
          <cell r="F105">
            <v>0.63</v>
          </cell>
          <cell r="G105">
            <v>0</v>
          </cell>
        </row>
        <row r="106">
          <cell r="A106" t="str">
            <v>12.0</v>
          </cell>
          <cell r="B106" t="str">
            <v>REVISÃO DE PROJETOS EXECUTIVOS PARA PAVIMENTAÇÃO, DRENAGEM, URBANISMO E PAISAGISMO  EM RUAS COM ÁREAS ENTRE 500M² E 1.000M²</v>
          </cell>
          <cell r="G106">
            <v>0</v>
          </cell>
        </row>
        <row r="107">
          <cell r="A107" t="str">
            <v>12.1</v>
          </cell>
          <cell r="B107" t="str">
            <v>REVISÃO DO PROJETO EXECUTIVO DE URBANISMO E PAISAGISMO (RUAS DE ÁREA TOPOGRÁFICA &gt;500M² E &lt;1000M²)</v>
          </cell>
          <cell r="C107" t="str">
            <v>M²</v>
          </cell>
          <cell r="D107">
            <v>0</v>
          </cell>
          <cell r="E107">
            <v>0.38</v>
          </cell>
          <cell r="F107">
            <v>0.47</v>
          </cell>
          <cell r="G107">
            <v>0</v>
          </cell>
        </row>
        <row r="108">
          <cell r="A108" t="str">
            <v>12.2</v>
          </cell>
          <cell r="B108" t="str">
            <v>REVISÃO DO PROJETO EXECUTIVO GEOMÉTRICO (RUAS DE ÁREA TOPOGRÁFICA &gt;500M² E &lt;1000M²)</v>
          </cell>
          <cell r="C108" t="str">
            <v>M²</v>
          </cell>
          <cell r="D108">
            <v>0</v>
          </cell>
          <cell r="E108">
            <v>0.63</v>
          </cell>
          <cell r="F108">
            <v>0.78</v>
          </cell>
          <cell r="G108">
            <v>0</v>
          </cell>
        </row>
        <row r="109">
          <cell r="A109" t="str">
            <v>12.3</v>
          </cell>
          <cell r="B109" t="str">
            <v>REVISÃO DO PROJETO EXECUTIVO DE TERRAPLENAGEM (RUAS DE ÁREA TOPOGRÁFICA &gt;500M² E &lt;1000M²)</v>
          </cell>
          <cell r="C109" t="str">
            <v>M²</v>
          </cell>
          <cell r="D109">
            <v>0</v>
          </cell>
          <cell r="E109">
            <v>0.65</v>
          </cell>
          <cell r="F109">
            <v>0.8</v>
          </cell>
          <cell r="G109">
            <v>0</v>
          </cell>
        </row>
        <row r="110">
          <cell r="A110" t="str">
            <v>12.4</v>
          </cell>
          <cell r="B110" t="str">
            <v>REVISÃO DO PROJETO EXECUTIVO DE DRENAGEM  E OAC (RUAS DE ÁREA TOPOGRÁFICA &gt;500M² E &lt;1000M²)</v>
          </cell>
          <cell r="C110" t="str">
            <v>M²</v>
          </cell>
          <cell r="D110">
            <v>0</v>
          </cell>
          <cell r="E110">
            <v>1</v>
          </cell>
          <cell r="F110">
            <v>1.24</v>
          </cell>
          <cell r="G110">
            <v>0</v>
          </cell>
        </row>
        <row r="111">
          <cell r="A111" t="str">
            <v>12.5</v>
          </cell>
          <cell r="B111" t="str">
            <v>REVISÃO DO PROJETO EXECUTIVO DE PAVIMENTAÇÃO (RUAS DE ÁREA TOPOGRÁFICA &gt;500M² E &lt;1000M²)</v>
          </cell>
          <cell r="C111" t="str">
            <v>M²</v>
          </cell>
          <cell r="D111">
            <v>0</v>
          </cell>
          <cell r="E111">
            <v>0.65</v>
          </cell>
          <cell r="F111">
            <v>0.8</v>
          </cell>
          <cell r="G111">
            <v>0</v>
          </cell>
        </row>
        <row r="112">
          <cell r="A112" t="str">
            <v>12.6</v>
          </cell>
          <cell r="B112" t="str">
            <v>REVISÃO DO PROJETO EXECUTIVO DE REMANEJAMENTO DE REDES DE SERVIÇOS DE UTILIDADE PÚBLICA (RUAS DE ÁREA TOPOGRÁFICA &gt;500M² E &lt;1000M²)</v>
          </cell>
          <cell r="C112" t="str">
            <v>M²</v>
          </cell>
          <cell r="D112">
            <v>0</v>
          </cell>
          <cell r="E112">
            <v>0.26</v>
          </cell>
          <cell r="F112">
            <v>0.32</v>
          </cell>
          <cell r="G112">
            <v>0</v>
          </cell>
        </row>
        <row r="113">
          <cell r="A113" t="str">
            <v>12.7</v>
          </cell>
          <cell r="B113" t="str">
            <v>REVISÃO DO PROJETO EXECUTIVO DE OBRA DE ARTE ESPECIAL - OAE (RUAS DE ÁREA TOPOGRÁFICA &gt;500M² E &lt;1000M²)</v>
          </cell>
          <cell r="C113" t="str">
            <v>M²</v>
          </cell>
          <cell r="D113">
            <v>0</v>
          </cell>
          <cell r="E113">
            <v>2.17</v>
          </cell>
          <cell r="F113">
            <v>2.69</v>
          </cell>
          <cell r="G113">
            <v>0</v>
          </cell>
        </row>
        <row r="114">
          <cell r="A114" t="str">
            <v>12.8</v>
          </cell>
          <cell r="B114" t="str">
            <v>REVISÃO DO PROJETO EXECUTIVO DE PROGRAMAÇÃO VISUAL E SINALIZAÇÃO VIÁRIA (RUAS DE ÁREA TOPOGRÁFICA &gt;500M² E &lt;1000M²)</v>
          </cell>
          <cell r="C114" t="str">
            <v>M²</v>
          </cell>
          <cell r="D114">
            <v>0</v>
          </cell>
          <cell r="E114">
            <v>0.43</v>
          </cell>
          <cell r="F114">
            <v>0.53</v>
          </cell>
          <cell r="G114">
            <v>0</v>
          </cell>
        </row>
        <row r="115">
          <cell r="A115" t="str">
            <v>12.9</v>
          </cell>
          <cell r="B115" t="str">
            <v>REVISÃO DO PROJETO EXECUTIVO DE DESAPROPRIAÇÃO (RUAS DE ÁREA TOPOGRÁFICA &gt;500M² E &lt;1000M²)</v>
          </cell>
          <cell r="C115" t="str">
            <v>M²</v>
          </cell>
          <cell r="D115">
            <v>0</v>
          </cell>
          <cell r="E115">
            <v>0.8</v>
          </cell>
          <cell r="F115">
            <v>0.99</v>
          </cell>
          <cell r="G115">
            <v>0</v>
          </cell>
        </row>
        <row r="116">
          <cell r="A116" t="str">
            <v>12.10</v>
          </cell>
          <cell r="B116" t="str">
            <v>REVISÃO DO PROJETO EXECUTIVO DE ABASTECIMENTO D’ÁGUA (RUAS DE ÁREA TOPOGRÁFICA &gt;500M² E &lt;1000M²)</v>
          </cell>
          <cell r="C116" t="str">
            <v>M²</v>
          </cell>
          <cell r="D116">
            <v>0</v>
          </cell>
          <cell r="E116">
            <v>0.27</v>
          </cell>
          <cell r="F116">
            <v>0.33</v>
          </cell>
          <cell r="G116">
            <v>0</v>
          </cell>
        </row>
        <row r="117">
          <cell r="A117" t="str">
            <v>12.11</v>
          </cell>
          <cell r="B117" t="str">
            <v>REVISÃO DO PROJETO EXECUTIVO DE SISTEMA DE ESGOTAMENTO SANITÁRIO (RUAS DE ÁREA TOPOGRÁFICA &gt;500M² E &lt;1000M²)</v>
          </cell>
          <cell r="C117" t="str">
            <v>M²</v>
          </cell>
          <cell r="D117">
            <v>0</v>
          </cell>
          <cell r="E117">
            <v>0.26</v>
          </cell>
          <cell r="F117">
            <v>0.32</v>
          </cell>
          <cell r="G117">
            <v>0</v>
          </cell>
        </row>
        <row r="118">
          <cell r="A118" t="str">
            <v>12.12</v>
          </cell>
          <cell r="B118" t="str">
            <v>REVISÃO DO PROJETO EXECUTIVO DE CONTENÇÃO (RUAS DE ÁREA TOPOGRÁFICA &gt;500M² E &lt;1000M²)</v>
          </cell>
          <cell r="C118" t="str">
            <v>M²</v>
          </cell>
          <cell r="D118">
            <v>0</v>
          </cell>
          <cell r="E118">
            <v>0.43</v>
          </cell>
          <cell r="F118">
            <v>0.53</v>
          </cell>
          <cell r="G118">
            <v>0</v>
          </cell>
        </row>
        <row r="119">
          <cell r="A119" t="str">
            <v>12.13</v>
          </cell>
          <cell r="B119" t="str">
            <v>PLANILHA ORÇAMENTÁRIA PARA PROJETOS EXECUTIVOS REVISADOS (RUAS DE ÁREA TOPOGRÁFICA &gt;500M² E &lt;1000M²)</v>
          </cell>
          <cell r="C119" t="str">
            <v>M²</v>
          </cell>
          <cell r="D119">
            <v>0</v>
          </cell>
          <cell r="E119">
            <v>1.24</v>
          </cell>
          <cell r="F119">
            <v>1.54</v>
          </cell>
          <cell r="G119">
            <v>0</v>
          </cell>
        </row>
        <row r="120">
          <cell r="A120" t="str">
            <v>13.0</v>
          </cell>
          <cell r="B120" t="str">
            <v>ESTUDOS TÉCNICOS PRELIMINARES PARA ELABORAÇÃO DE PROJETOS DE PAVIMENTAÇÃO, DRENAGEM, URBANISMO E PAISAGISMO  EM RUAS COM ÁREAS MENORES QUE 500M²</v>
          </cell>
          <cell r="G120">
            <v>9233.11</v>
          </cell>
        </row>
        <row r="121">
          <cell r="A121" t="str">
            <v>13.1</v>
          </cell>
          <cell r="B121" t="str">
            <v>ESTUDOS TOPOGRÁFICOS E PLANIALTIMÉTRICOS (RUAS DE ÁREA TOPOGRÁFICA &lt;500M²)</v>
          </cell>
          <cell r="C121" t="str">
            <v>M²</v>
          </cell>
          <cell r="D121">
            <v>987.5</v>
          </cell>
          <cell r="E121">
            <v>1.26</v>
          </cell>
          <cell r="F121">
            <v>1.56</v>
          </cell>
          <cell r="G121">
            <v>1244.25</v>
          </cell>
        </row>
        <row r="122">
          <cell r="A122" t="str">
            <v>13.2</v>
          </cell>
          <cell r="B122" t="str">
            <v>ESTUDOS DE CONCEPÇÃO URBANÍSTICA E PAISAGÍSTICA (RUAS DE ÁREA TOPOGRÁFICA &lt;500M²)</v>
          </cell>
          <cell r="C122" t="str">
            <v>M²</v>
          </cell>
          <cell r="D122">
            <v>987.5</v>
          </cell>
          <cell r="E122">
            <v>1.07</v>
          </cell>
          <cell r="F122">
            <v>1.33</v>
          </cell>
          <cell r="G122">
            <v>1056.6199999999999</v>
          </cell>
        </row>
        <row r="123">
          <cell r="A123" t="str">
            <v>13.3</v>
          </cell>
          <cell r="B123" t="str">
            <v>ESTUDOS GEOTÉCNICOS (RUAS DE ÁREA TOPOGRÁFICA &lt;500M²)</v>
          </cell>
          <cell r="C123" t="str">
            <v>M²</v>
          </cell>
          <cell r="D123">
            <v>987.5</v>
          </cell>
          <cell r="E123">
            <v>2.19</v>
          </cell>
          <cell r="F123">
            <v>2.71</v>
          </cell>
          <cell r="G123">
            <v>2162.62</v>
          </cell>
        </row>
        <row r="124">
          <cell r="A124" t="str">
            <v>13.4</v>
          </cell>
          <cell r="B124" t="str">
            <v>ESTUDOS HIDROLÓGICOS (RUAS DE ÁREA TOPOGRÁFICA &lt;500M²)</v>
          </cell>
          <cell r="C124" t="str">
            <v>M²</v>
          </cell>
          <cell r="D124">
            <v>987.5</v>
          </cell>
          <cell r="E124">
            <v>4.1500000000000004</v>
          </cell>
          <cell r="F124">
            <v>5.14</v>
          </cell>
          <cell r="G124">
            <v>4098.12</v>
          </cell>
        </row>
        <row r="125">
          <cell r="A125" t="str">
            <v>13.5</v>
          </cell>
          <cell r="B125" t="str">
            <v>ESTUDOS PARA REMANEJAMENTO CONDICIONADO DE REDE DE DISTRIBUIÇÃO DE ENERGIA ELÉTRICA, ILUMINAÇÃO PÚBLICA E OUTRAS ESTRUTURAS DE UTILIDADE PÚBLICA (RUAS DE ÁREA TOPOGRÁFICA &lt;500M²)</v>
          </cell>
          <cell r="C125" t="str">
            <v>M²</v>
          </cell>
          <cell r="D125">
            <v>987.5</v>
          </cell>
          <cell r="E125">
            <v>0.68</v>
          </cell>
          <cell r="F125">
            <v>0.84</v>
          </cell>
          <cell r="G125">
            <v>671.5</v>
          </cell>
        </row>
        <row r="126">
          <cell r="A126" t="str">
            <v>14.0</v>
          </cell>
          <cell r="B126" t="str">
            <v>ANTEPROJETO PARA ELABORAÇÃO DE PROJETOS DE PAVIMENTAÇÃO, DRENAGEM, URBANISMO E PAISAGISMO EM RUAS COM ÁREAS MENORES QUE 500M²</v>
          </cell>
          <cell r="G126">
            <v>0</v>
          </cell>
        </row>
        <row r="127">
          <cell r="A127" t="str">
            <v>14.1</v>
          </cell>
          <cell r="B127" t="str">
            <v>ANTEPROJETO DE URBANISMO E PAISAGISMO (RUAS DE ÁREA TOPOGRÁFICA &lt;500M²)</v>
          </cell>
          <cell r="C127" t="str">
            <v>M²</v>
          </cell>
          <cell r="D127">
            <v>0</v>
          </cell>
          <cell r="E127">
            <v>0.95</v>
          </cell>
          <cell r="F127">
            <v>1.18</v>
          </cell>
          <cell r="G127">
            <v>0</v>
          </cell>
        </row>
        <row r="128">
          <cell r="A128" t="str">
            <v>15.0</v>
          </cell>
          <cell r="B128" t="str">
            <v>PROJETOS BÁSICOS PARA ELABORAÇÃO DE PROJETOS DE PAVIMENTAÇÃO, DRENAGEM, URBANISMO E PAISAGISMO EM RUAS COM ÁREAS MENORES QUE 500M²</v>
          </cell>
          <cell r="G128">
            <v>18229.23</v>
          </cell>
        </row>
        <row r="129">
          <cell r="A129" t="str">
            <v>15.1</v>
          </cell>
          <cell r="B129" t="str">
            <v>PROJETO BÁSICO DE URBANISMO E PAISAGISMO (RUAS DE ÁREA TOPOGRÁFICA &lt;500M²)</v>
          </cell>
          <cell r="C129" t="str">
            <v>M²</v>
          </cell>
          <cell r="D129">
            <v>987.5</v>
          </cell>
          <cell r="E129">
            <v>1.01</v>
          </cell>
          <cell r="F129">
            <v>1.25</v>
          </cell>
          <cell r="G129">
            <v>997.37</v>
          </cell>
        </row>
        <row r="130">
          <cell r="A130" t="str">
            <v>15.2</v>
          </cell>
          <cell r="B130" t="str">
            <v>PROJETO BÁSICO GEOMÉTRICO (RUAS DE ÁREA TOPOGRÁFICA &lt;500M²)</v>
          </cell>
          <cell r="C130" t="str">
            <v>M²</v>
          </cell>
          <cell r="D130">
            <v>987.5</v>
          </cell>
          <cell r="E130">
            <v>1.64</v>
          </cell>
          <cell r="F130">
            <v>2.0299999999999998</v>
          </cell>
          <cell r="G130">
            <v>1619.5</v>
          </cell>
        </row>
        <row r="131">
          <cell r="A131" t="str">
            <v>15.3</v>
          </cell>
          <cell r="B131" t="str">
            <v>PROJETO BÁSICO DE TERRAPLENAGEM (RUAS DE ÁREA TOPOGRÁFICA &lt;500M²)</v>
          </cell>
          <cell r="C131" t="str">
            <v>M²</v>
          </cell>
          <cell r="D131">
            <v>987.5</v>
          </cell>
          <cell r="E131">
            <v>1.6</v>
          </cell>
          <cell r="F131">
            <v>1.98</v>
          </cell>
          <cell r="G131">
            <v>1580</v>
          </cell>
        </row>
        <row r="132">
          <cell r="A132" t="str">
            <v>15.4</v>
          </cell>
          <cell r="B132" t="str">
            <v>PROJETO BÁSICO DE DRENAGEM  E OAC (RUAS DE ÁREA TOPOGRÁFICA &lt;500M²)</v>
          </cell>
          <cell r="C132" t="str">
            <v>M²</v>
          </cell>
          <cell r="D132">
            <v>987.5</v>
          </cell>
          <cell r="E132">
            <v>2.62</v>
          </cell>
          <cell r="F132">
            <v>3.24</v>
          </cell>
          <cell r="G132">
            <v>2587.25</v>
          </cell>
        </row>
        <row r="133">
          <cell r="A133" t="str">
            <v>15.5</v>
          </cell>
          <cell r="B133" t="str">
            <v>PROJETO BÁSICO DE PAVIMENTAÇÃO (RUAS DE ÁREA TOPOGRÁFICA &lt;500M²)</v>
          </cell>
          <cell r="C133" t="str">
            <v>M²</v>
          </cell>
          <cell r="D133">
            <v>987.5</v>
          </cell>
          <cell r="E133">
            <v>1.71</v>
          </cell>
          <cell r="F133">
            <v>2.12</v>
          </cell>
          <cell r="G133">
            <v>1688.62</v>
          </cell>
        </row>
        <row r="134">
          <cell r="A134" t="str">
            <v>15.6</v>
          </cell>
          <cell r="B134" t="str">
            <v>PROJETO BÁSICO DE REMANEJAMENTO DE REDES DE SERVIÇOS DE UTILIDADE PÚBLICA (RUAS DE ÁREA TOPOGRÁFICA &lt;500M²)</v>
          </cell>
          <cell r="C134" t="str">
            <v>M²</v>
          </cell>
          <cell r="D134">
            <v>987.5</v>
          </cell>
          <cell r="E134">
            <v>0.68</v>
          </cell>
          <cell r="F134">
            <v>0.84</v>
          </cell>
          <cell r="G134">
            <v>671.5</v>
          </cell>
        </row>
        <row r="135">
          <cell r="A135" t="str">
            <v>15.7</v>
          </cell>
          <cell r="B135" t="str">
            <v>PROJETO BÁSICO DE OBRA DE ARTE ESPECIAL - OAE (RUAS DE ÁREA TOPOGRÁFICA &lt;500M²)</v>
          </cell>
          <cell r="C135" t="str">
            <v>M²</v>
          </cell>
          <cell r="D135">
            <v>0</v>
          </cell>
          <cell r="E135">
            <v>5.67</v>
          </cell>
          <cell r="F135">
            <v>7.02</v>
          </cell>
          <cell r="G135">
            <v>0</v>
          </cell>
        </row>
        <row r="136">
          <cell r="A136" t="str">
            <v>15.8</v>
          </cell>
          <cell r="B136" t="str">
            <v>PROJETO BÁSICO DE PROGRAMAÇÃO VISUAL E SINALIZAÇÃO VIÁRIA (RUAS DE ÁREA TOPOGRÁFICA &lt;500M²)</v>
          </cell>
          <cell r="C136" t="str">
            <v>M²</v>
          </cell>
          <cell r="D136">
            <v>987.5</v>
          </cell>
          <cell r="E136">
            <v>1.1200000000000001</v>
          </cell>
          <cell r="F136">
            <v>1.39</v>
          </cell>
          <cell r="G136">
            <v>1106</v>
          </cell>
        </row>
        <row r="137">
          <cell r="A137" t="str">
            <v>15.9</v>
          </cell>
          <cell r="B137" t="str">
            <v>PROJETO BÁSICO DE DESAPROPRIAÇÃO (RUAS DE ÁREA TOPOGRÁFICA &lt;500M²)</v>
          </cell>
          <cell r="C137" t="str">
            <v>M²</v>
          </cell>
          <cell r="D137">
            <v>987.5</v>
          </cell>
          <cell r="E137">
            <v>2.1</v>
          </cell>
          <cell r="F137">
            <v>2.6</v>
          </cell>
          <cell r="G137">
            <v>2073.75</v>
          </cell>
        </row>
        <row r="138">
          <cell r="A138" t="str">
            <v>15.10</v>
          </cell>
          <cell r="B138" t="str">
            <v>PROJETO BÁSICO DE ABASTECIMENTO D’ÁGUA (RUAS DE ÁREA TOPOGRÁFICA &lt;500M²)</v>
          </cell>
          <cell r="C138" t="str">
            <v>M²</v>
          </cell>
          <cell r="D138">
            <v>987.5</v>
          </cell>
          <cell r="E138">
            <v>0.71</v>
          </cell>
          <cell r="F138">
            <v>0.88</v>
          </cell>
          <cell r="G138">
            <v>701.12</v>
          </cell>
        </row>
        <row r="139">
          <cell r="A139" t="str">
            <v>15.11</v>
          </cell>
          <cell r="B139" t="str">
            <v>PROJETO BÁSICO DE SISTEMA DE ESGOTAMENTO SANITÁRIO (RUAS DE ÁREA TOPOGRÁFICA &lt;500M²)</v>
          </cell>
          <cell r="C139" t="str">
            <v>M²</v>
          </cell>
          <cell r="D139">
            <v>987.5</v>
          </cell>
          <cell r="E139">
            <v>0.7</v>
          </cell>
          <cell r="F139">
            <v>0.87</v>
          </cell>
          <cell r="G139">
            <v>691.25</v>
          </cell>
        </row>
        <row r="140">
          <cell r="A140" t="str">
            <v>15.12</v>
          </cell>
          <cell r="B140" t="str">
            <v>PROJETO BÁSICO DE CONTENÇÃO (RUAS DE ÁREA TOPOGRÁFICA &lt;500M²)</v>
          </cell>
          <cell r="C140" t="str">
            <v>M²</v>
          </cell>
          <cell r="D140">
            <v>987.5</v>
          </cell>
          <cell r="E140">
            <v>1.1399999999999999</v>
          </cell>
          <cell r="F140">
            <v>1.41</v>
          </cell>
          <cell r="G140">
            <v>1125.75</v>
          </cell>
        </row>
        <row r="141">
          <cell r="A141" t="str">
            <v>15.13</v>
          </cell>
          <cell r="B141" t="str">
            <v>PLANILHA ORÇAMENTÁRIA PARA PROJETOS BÁSICOS EXISTENTES (RUAS DE ÁREA TOPOGRÁFICA &lt;500M²)</v>
          </cell>
          <cell r="C141" t="str">
            <v>M²</v>
          </cell>
          <cell r="D141">
            <v>987.5</v>
          </cell>
          <cell r="E141">
            <v>3.43</v>
          </cell>
          <cell r="F141">
            <v>4.25</v>
          </cell>
          <cell r="G141">
            <v>3387.12</v>
          </cell>
        </row>
        <row r="142">
          <cell r="A142" t="str">
            <v>16.0</v>
          </cell>
          <cell r="B142" t="str">
            <v>PROJETOS EXECUTIVOS PARA ELABORAÇÃO DE PROJETOS DE PAVIMENTAÇÃO, DRENAGEM, URBANISMO E PAISAGISMO EM RUAS COM ÁREAS MENORES QUE 500M²</v>
          </cell>
          <cell r="G142">
            <v>14111.350000000002</v>
          </cell>
        </row>
        <row r="143">
          <cell r="A143" t="str">
            <v>16.1</v>
          </cell>
          <cell r="B143" t="str">
            <v>PROJETO EXECUTIVO DE URBANISMO E PAISAGISMO (RUAS DE ÁREA TOPOGRÁFICA &lt;500M²)</v>
          </cell>
          <cell r="C143" t="str">
            <v>M²</v>
          </cell>
          <cell r="D143">
            <v>987.5</v>
          </cell>
          <cell r="E143">
            <v>0.72</v>
          </cell>
          <cell r="F143">
            <v>0.89</v>
          </cell>
          <cell r="G143">
            <v>711</v>
          </cell>
        </row>
        <row r="144">
          <cell r="A144" t="str">
            <v>16.2</v>
          </cell>
          <cell r="B144" t="str">
            <v>PROJETO EXECUTIVO GEOMÉTRICO (RUAS DE ÁREA TOPOGRÁFICA &lt;500M²)</v>
          </cell>
          <cell r="C144" t="str">
            <v>M²</v>
          </cell>
          <cell r="D144">
            <v>987.5</v>
          </cell>
          <cell r="E144">
            <v>1.17</v>
          </cell>
          <cell r="F144">
            <v>1.45</v>
          </cell>
          <cell r="G144">
            <v>1155.3699999999999</v>
          </cell>
        </row>
        <row r="145">
          <cell r="A145" t="str">
            <v>16.3</v>
          </cell>
          <cell r="B145" t="str">
            <v>PROJETO EXECUTIVO DE TERRAPLENAGEM (RUAS DE ÁREA TOPOGRÁFICA &lt;500M²)</v>
          </cell>
          <cell r="C145" t="str">
            <v>M²</v>
          </cell>
          <cell r="D145">
            <v>987.5</v>
          </cell>
          <cell r="E145">
            <v>1.22</v>
          </cell>
          <cell r="F145">
            <v>1.51</v>
          </cell>
          <cell r="G145">
            <v>1204.75</v>
          </cell>
        </row>
        <row r="146">
          <cell r="A146" t="str">
            <v>16.4</v>
          </cell>
          <cell r="B146" t="str">
            <v>PROJETO EXECUTIVO DE DRENAGEM  E OAC (RUAS DE ÁREA TOPOGRÁFICA &lt;500M²)</v>
          </cell>
          <cell r="C146" t="str">
            <v>M²</v>
          </cell>
          <cell r="D146">
            <v>987.5</v>
          </cell>
          <cell r="E146">
            <v>1.75</v>
          </cell>
          <cell r="F146">
            <v>2.17</v>
          </cell>
          <cell r="G146">
            <v>1728.12</v>
          </cell>
        </row>
        <row r="147">
          <cell r="A147" t="str">
            <v>16.5</v>
          </cell>
          <cell r="B147" t="str">
            <v>PROJETO EXECUTIVO DE PAVIMENTAÇÃO (RUAS DE ÁREA TOPOGRÁFICA &lt;500M²)</v>
          </cell>
          <cell r="C147" t="str">
            <v>M²</v>
          </cell>
          <cell r="D147">
            <v>987.5</v>
          </cell>
          <cell r="E147">
            <v>1.22</v>
          </cell>
          <cell r="F147">
            <v>1.51</v>
          </cell>
          <cell r="G147">
            <v>1204.75</v>
          </cell>
        </row>
        <row r="148">
          <cell r="A148" t="str">
            <v>16.6</v>
          </cell>
          <cell r="B148" t="str">
            <v>PROJETO EXECUTIVO DE REMANEJAMENTO DE REDES DE SERVIÇOS DE UTILIDADE PÚBLICA (RUAS DE ÁREA TOPOGRÁFICA &lt;500M²)</v>
          </cell>
          <cell r="C148" t="str">
            <v>M²</v>
          </cell>
          <cell r="D148">
            <v>987.5</v>
          </cell>
          <cell r="E148">
            <v>0.48</v>
          </cell>
          <cell r="F148">
            <v>0.59</v>
          </cell>
          <cell r="G148">
            <v>474</v>
          </cell>
        </row>
        <row r="149">
          <cell r="A149" t="str">
            <v>16.7</v>
          </cell>
          <cell r="B149" t="str">
            <v>PROJETO EXECUTIVO DE OBRA DE ARTE ESPECIAL - OAE (RUAS DE ÁREA TOPOGRÁFICA &lt;500M²)</v>
          </cell>
          <cell r="C149" t="str">
            <v>M²</v>
          </cell>
          <cell r="D149">
            <v>0</v>
          </cell>
          <cell r="E149">
            <v>4.05</v>
          </cell>
          <cell r="F149">
            <v>5.0199999999999996</v>
          </cell>
          <cell r="G149">
            <v>0</v>
          </cell>
        </row>
        <row r="150">
          <cell r="A150" t="str">
            <v>16.8</v>
          </cell>
          <cell r="B150" t="str">
            <v>PROJETO EXECUTIVO DE PROGRAMAÇÃO VISUAL E SINALIZAÇÃO VIÁRIA (RUAS DE ÁREA TOPOGRÁFICA &lt;500M²)</v>
          </cell>
          <cell r="C150" t="str">
            <v>M²</v>
          </cell>
          <cell r="D150">
            <v>987.5</v>
          </cell>
          <cell r="E150">
            <v>1.97</v>
          </cell>
          <cell r="F150">
            <v>2.44</v>
          </cell>
          <cell r="G150">
            <v>1945.37</v>
          </cell>
        </row>
        <row r="151">
          <cell r="A151" t="str">
            <v>16.9</v>
          </cell>
          <cell r="B151" t="str">
            <v>PROJETO EXECUTIVO DE DESAPROPRIAÇÃO (RUAS DE ÁREA TOPOGRÁFICA &lt;500M²)</v>
          </cell>
          <cell r="C151" t="str">
            <v>M²</v>
          </cell>
          <cell r="D151">
            <v>987.5</v>
          </cell>
          <cell r="E151">
            <v>1.5</v>
          </cell>
          <cell r="F151">
            <v>1.86</v>
          </cell>
          <cell r="G151">
            <v>1481.25</v>
          </cell>
        </row>
        <row r="152">
          <cell r="A152" t="str">
            <v>16.10</v>
          </cell>
          <cell r="B152" t="str">
            <v>PROJETO EXECUTIVO DE ABASTECIMENTO D’ÁGUA (RUAS DE ÁREA TOPOGRÁFICA &lt;500M²)</v>
          </cell>
          <cell r="C152" t="str">
            <v>M²</v>
          </cell>
          <cell r="D152">
            <v>987.5</v>
          </cell>
          <cell r="E152">
            <v>0.5</v>
          </cell>
          <cell r="F152">
            <v>0.62</v>
          </cell>
          <cell r="G152">
            <v>493.75</v>
          </cell>
        </row>
        <row r="153">
          <cell r="A153" t="str">
            <v>16.11</v>
          </cell>
          <cell r="B153" t="str">
            <v>PROJETO EXECUTIVO DE SISTEMA DE ESGOTAMENTO SANITÁRIO (RUAS DE ÁREA TOPOGRÁFICA &lt;500M²)</v>
          </cell>
          <cell r="C153" t="str">
            <v>M²</v>
          </cell>
          <cell r="D153">
            <v>987.5</v>
          </cell>
          <cell r="E153">
            <v>0.5</v>
          </cell>
          <cell r="F153">
            <v>0.62</v>
          </cell>
          <cell r="G153">
            <v>493.75</v>
          </cell>
        </row>
        <row r="154">
          <cell r="A154" t="str">
            <v>16.12</v>
          </cell>
          <cell r="B154" t="str">
            <v>PROJETO EXECUTIVO DE CONTENÇÃO (RUAS DE ÁREA TOPOGRÁFICA &lt;500M²)</v>
          </cell>
          <cell r="C154" t="str">
            <v>M²</v>
          </cell>
          <cell r="D154">
            <v>987.5</v>
          </cell>
          <cell r="E154">
            <v>0.81</v>
          </cell>
          <cell r="F154">
            <v>1</v>
          </cell>
          <cell r="G154">
            <v>799.87</v>
          </cell>
        </row>
        <row r="155">
          <cell r="A155" t="str">
            <v>16.13</v>
          </cell>
          <cell r="B155" t="str">
            <v>PLANILHA ORÇAMENTÁRIA PARA PROJETOS EXECUTIVOS EXISTENTES (RUAS DE ÁREA TOPOGRÁFICA &lt;500M²)</v>
          </cell>
          <cell r="C155" t="str">
            <v>M²</v>
          </cell>
          <cell r="D155">
            <v>987.5</v>
          </cell>
          <cell r="E155">
            <v>2.4500000000000002</v>
          </cell>
          <cell r="F155">
            <v>3.03</v>
          </cell>
          <cell r="G155">
            <v>2419.37</v>
          </cell>
        </row>
        <row r="156">
          <cell r="A156" t="str">
            <v>17.0</v>
          </cell>
          <cell r="B156" t="str">
            <v>ESTUDOS TÉCNICOS PRELIMINARES  PARA REVISÃO DE PROJETOS DE PAVIMENTAÇÃO, DRENAGEM, URBANISMO E PAISAGISMO  EM RUAS COM ÁREAS MENORES QUE 500M²</v>
          </cell>
          <cell r="G156">
            <v>0</v>
          </cell>
        </row>
        <row r="157">
          <cell r="A157" t="str">
            <v>17.1</v>
          </cell>
          <cell r="B157" t="str">
            <v>ESTUDOS TOPOGRÁFICOS E PLANIALTIMÉTRICOS (RUAS DE ÁREA TOPOGRÁFICA &lt;500M²)</v>
          </cell>
          <cell r="C157" t="str">
            <v>M²</v>
          </cell>
          <cell r="D157">
            <v>0</v>
          </cell>
          <cell r="E157">
            <v>1.26</v>
          </cell>
          <cell r="F157">
            <v>1.56</v>
          </cell>
          <cell r="G157">
            <v>0</v>
          </cell>
        </row>
        <row r="158">
          <cell r="A158" t="str">
            <v>17.2</v>
          </cell>
          <cell r="B158" t="str">
            <v>ESTUDOS DE CONCEPÇÃO URBANÍSTICA E PAISAGÍSTICA (RUAS DE ÁREA TOPOGRÁFICA &lt;500M²)</v>
          </cell>
          <cell r="C158" t="str">
            <v>M²</v>
          </cell>
          <cell r="D158">
            <v>0</v>
          </cell>
          <cell r="E158">
            <v>1.01</v>
          </cell>
          <cell r="F158">
            <v>1.25</v>
          </cell>
          <cell r="G158">
            <v>0</v>
          </cell>
        </row>
        <row r="159">
          <cell r="A159" t="str">
            <v>17.3</v>
          </cell>
          <cell r="B159" t="str">
            <v>ESTUDOS GEOTÉCNICOS (RUAS DE ÁREA TOPOGRÁFICA &lt;500M²)</v>
          </cell>
          <cell r="C159" t="str">
            <v>M²</v>
          </cell>
          <cell r="D159">
            <v>0</v>
          </cell>
          <cell r="E159">
            <v>2.19</v>
          </cell>
          <cell r="F159">
            <v>2.71</v>
          </cell>
          <cell r="G159">
            <v>0</v>
          </cell>
        </row>
        <row r="160">
          <cell r="A160" t="str">
            <v>17.4</v>
          </cell>
          <cell r="B160" t="str">
            <v>ESTUDOS HIDROLÓGICOS (RUAS DE ÁREA TOPOGRÁFICA &lt;500M²)</v>
          </cell>
          <cell r="C160" t="str">
            <v>M²</v>
          </cell>
          <cell r="D160">
            <v>0</v>
          </cell>
          <cell r="E160">
            <v>4.1500000000000004</v>
          </cell>
          <cell r="F160">
            <v>5.14</v>
          </cell>
          <cell r="G160">
            <v>0</v>
          </cell>
        </row>
        <row r="161">
          <cell r="A161" t="str">
            <v>17.5</v>
          </cell>
          <cell r="B161" t="str">
            <v>ESTUDOS PARA REMANEJAMENTO CONDICIONADO DE REDE DE DISTRIBUIÇÃO DE ENERGIA ELÉTRICA, ILUMINAÇÃO PÚBLICA E OUTRAS ESTRUTURAS DE UTILIDADE PÚBLICA (RUAS DE ÁREA TOPOGRÁFICA &lt;500M²)</v>
          </cell>
          <cell r="C161" t="str">
            <v>M²</v>
          </cell>
          <cell r="D161">
            <v>0</v>
          </cell>
          <cell r="E161">
            <v>0.68</v>
          </cell>
          <cell r="F161">
            <v>0.84</v>
          </cell>
          <cell r="G161">
            <v>0</v>
          </cell>
        </row>
        <row r="162">
          <cell r="A162" t="str">
            <v>18.0</v>
          </cell>
          <cell r="B162" t="str">
            <v>REVISÃO DE PROJETOS EXECUTIVOS PARA PAVIMENTAÇÃO, DRENAGEM, URBANISMO E PAISAGISMO  EM RUAS COM ÁREAS COM ÁREAS MENORES QUE 500M²</v>
          </cell>
          <cell r="G162">
            <v>0</v>
          </cell>
        </row>
        <row r="163">
          <cell r="A163" t="str">
            <v>18.1</v>
          </cell>
          <cell r="B163" t="str">
            <v>REVISÃO DO PROJETO EXECUTIVO DE URBANISMO E PAISAGISMO (RUAS DE ÁREA TOPOGRÁFICA &lt;500M²)</v>
          </cell>
          <cell r="C163" t="str">
            <v>M²</v>
          </cell>
          <cell r="D163">
            <v>0</v>
          </cell>
          <cell r="E163">
            <v>0.51</v>
          </cell>
          <cell r="F163">
            <v>0.63</v>
          </cell>
          <cell r="G163">
            <v>0</v>
          </cell>
        </row>
        <row r="164">
          <cell r="A164" t="str">
            <v>18.2</v>
          </cell>
          <cell r="B164" t="str">
            <v>REVISÃO DO PROJETO EXECUTIVO GEOMÉTRICO (RUAS DE ÁREA TOPOGRÁFICA &lt;500M²)</v>
          </cell>
          <cell r="C164" t="str">
            <v>M²</v>
          </cell>
          <cell r="D164">
            <v>0</v>
          </cell>
          <cell r="E164">
            <v>0.84</v>
          </cell>
          <cell r="F164">
            <v>1.04</v>
          </cell>
          <cell r="G164">
            <v>0</v>
          </cell>
        </row>
        <row r="165">
          <cell r="A165" t="str">
            <v>18.3</v>
          </cell>
          <cell r="B165" t="str">
            <v>REVISÃO DO PROJETO EXECUTIVO DE TERRAPLENAGEM (RUAS DE ÁREA TOPOGRÁFICA &lt;500M²)</v>
          </cell>
          <cell r="C165" t="str">
            <v>M²</v>
          </cell>
          <cell r="D165">
            <v>0</v>
          </cell>
          <cell r="E165">
            <v>0.87</v>
          </cell>
          <cell r="F165">
            <v>1.08</v>
          </cell>
          <cell r="G165">
            <v>0</v>
          </cell>
        </row>
        <row r="166">
          <cell r="A166" t="str">
            <v>18.4</v>
          </cell>
          <cell r="B166" t="str">
            <v>REVISÃO DO PROJETO EXECUTIVO DE DRENAGEM  E OAC (RUAS DE ÁREA TOPOGRÁFICA &lt;500M²)</v>
          </cell>
          <cell r="C166" t="str">
            <v>M²</v>
          </cell>
          <cell r="D166">
            <v>0</v>
          </cell>
          <cell r="E166">
            <v>1.34</v>
          </cell>
          <cell r="F166">
            <v>1.66</v>
          </cell>
          <cell r="G166">
            <v>0</v>
          </cell>
        </row>
        <row r="167">
          <cell r="A167" t="str">
            <v>18.5</v>
          </cell>
          <cell r="B167" t="str">
            <v>REVISÃO DO PROJETO EXECUTIVO DE PAVIMENTAÇÃO (RUAS DE ÁREA TOPOGRÁFICA &lt;500M²)</v>
          </cell>
          <cell r="C167" t="str">
            <v>M²</v>
          </cell>
          <cell r="D167">
            <v>0</v>
          </cell>
          <cell r="E167">
            <v>0.87</v>
          </cell>
          <cell r="F167">
            <v>1.08</v>
          </cell>
          <cell r="G167">
            <v>0</v>
          </cell>
        </row>
        <row r="168">
          <cell r="A168" t="str">
            <v>18.6</v>
          </cell>
          <cell r="B168" t="str">
            <v>REVISÃO DO PROJETO EXECUTIVO DE REMANEJAMENTO DE REDES DE SERVIÇOS DE UTILIDADE PÚBLICA (RUAS DE ÁREA TOPOGRÁFICA &lt;500M²)</v>
          </cell>
          <cell r="C168" t="str">
            <v>M²</v>
          </cell>
          <cell r="D168">
            <v>0</v>
          </cell>
          <cell r="E168">
            <v>0.34</v>
          </cell>
          <cell r="F168">
            <v>0.42</v>
          </cell>
          <cell r="G168">
            <v>0</v>
          </cell>
        </row>
        <row r="169">
          <cell r="A169" t="str">
            <v>18.7</v>
          </cell>
          <cell r="B169" t="str">
            <v>REVISÃO DO PROJETO EXECUTIVO DE OBRA DE ARTE ESPECIAL - OAE (RUAS DE ÁREA TOPOGRÁFICA &lt;500M²)</v>
          </cell>
          <cell r="C169" t="str">
            <v>M²</v>
          </cell>
          <cell r="D169">
            <v>0</v>
          </cell>
          <cell r="E169">
            <v>2.89</v>
          </cell>
          <cell r="F169">
            <v>3.58</v>
          </cell>
          <cell r="G169">
            <v>0</v>
          </cell>
        </row>
        <row r="170">
          <cell r="A170" t="str">
            <v>18.8</v>
          </cell>
          <cell r="B170" t="str">
            <v>REVISÃO DO PROJETO EXECUTIVO DE PROGRAMAÇÃO VISUAL E SINALIZAÇÃO VIÁRIA (RUAS DE ÁREA TOPOGRÁFICA &lt;500M²)</v>
          </cell>
          <cell r="C170" t="str">
            <v>M²</v>
          </cell>
          <cell r="D170">
            <v>0</v>
          </cell>
          <cell r="E170">
            <v>0.56999999999999995</v>
          </cell>
          <cell r="F170">
            <v>0.71</v>
          </cell>
          <cell r="G170">
            <v>0</v>
          </cell>
        </row>
        <row r="171">
          <cell r="A171" t="str">
            <v>18.9</v>
          </cell>
          <cell r="B171" t="str">
            <v>REVISÃO DO PROJETO EXECUTIVO DE DESAPROPRIAÇÃO (RUAS DE ÁREA TOPOGRÁFICA &lt;500M²)</v>
          </cell>
          <cell r="C171" t="str">
            <v>M²</v>
          </cell>
          <cell r="D171">
            <v>0</v>
          </cell>
          <cell r="E171">
            <v>1.07</v>
          </cell>
          <cell r="F171">
            <v>1.33</v>
          </cell>
          <cell r="G171">
            <v>0</v>
          </cell>
        </row>
        <row r="172">
          <cell r="A172" t="str">
            <v>18.10</v>
          </cell>
          <cell r="B172" t="str">
            <v>REVISÃO DO PROJETO EXECUTIVO DE ABASTECIMENTO D’ÁGUA (RUAS DE ÁREA TOPOGRÁFICA &lt;500M²)</v>
          </cell>
          <cell r="C172" t="str">
            <v>M²</v>
          </cell>
          <cell r="D172">
            <v>0</v>
          </cell>
          <cell r="E172">
            <v>0.36</v>
          </cell>
          <cell r="F172">
            <v>0.45</v>
          </cell>
          <cell r="G172">
            <v>0</v>
          </cell>
        </row>
        <row r="173">
          <cell r="A173" t="str">
            <v>18.11</v>
          </cell>
          <cell r="B173" t="str">
            <v>REVISÃO DO PROJETO EXECUTIVO DE SISTEMA DE ESGOTAMENTO SANITÁRIO (RUAS DE ÁREA TOPOGRÁFICA &lt;500M²)</v>
          </cell>
          <cell r="C173" t="str">
            <v>M²</v>
          </cell>
          <cell r="D173">
            <v>0</v>
          </cell>
          <cell r="E173">
            <v>0.35</v>
          </cell>
          <cell r="F173">
            <v>0.43</v>
          </cell>
          <cell r="G173">
            <v>0</v>
          </cell>
        </row>
        <row r="174">
          <cell r="A174" t="str">
            <v>18.12</v>
          </cell>
          <cell r="B174" t="str">
            <v>REVISÃO DO PROJETO EXECUTIVO DE CONTENÇÃO (RUAS DE ÁREA TOPOGRÁFICA &lt;500M²)</v>
          </cell>
          <cell r="C174" t="str">
            <v>M²</v>
          </cell>
          <cell r="D174">
            <v>0</v>
          </cell>
          <cell r="E174">
            <v>0.57999999999999996</v>
          </cell>
          <cell r="F174">
            <v>0.72</v>
          </cell>
          <cell r="G174">
            <v>0</v>
          </cell>
        </row>
        <row r="175">
          <cell r="A175" t="str">
            <v>18.13</v>
          </cell>
          <cell r="B175" t="str">
            <v>PLANILHA ORÇAMENTÁRIA PARA PROJETOS EXECUTIVOS REVISADOS (RUAS DE ÁREA TOPOGRÁFICA &lt;500M²)</v>
          </cell>
          <cell r="C175" t="str">
            <v>M²</v>
          </cell>
          <cell r="D175">
            <v>0</v>
          </cell>
          <cell r="E175">
            <v>1.75</v>
          </cell>
          <cell r="F175">
            <v>2.17</v>
          </cell>
          <cell r="G175">
            <v>0</v>
          </cell>
        </row>
        <row r="176">
          <cell r="B176" t="str">
            <v>PREÇO GLOBAL DOS SERVIÇOS (R$)</v>
          </cell>
          <cell r="G176">
            <v>402388.33</v>
          </cell>
        </row>
      </sheetData>
      <sheetData sheetId="8">
        <row r="1">
          <cell r="A1" t="str">
            <v>Prefeitura da Cidade do Recife</v>
          </cell>
        </row>
        <row r="2">
          <cell r="A2" t="str">
            <v>Secretaria de Infraestrutura</v>
          </cell>
        </row>
        <row r="3">
          <cell r="A3" t="str">
            <v>Autarquia de Manutenção e Limpeza Urbana - EMLURB</v>
          </cell>
        </row>
        <row r="4">
          <cell r="A4" t="str">
            <v>CONTRATAÇÃO DE EMPRESA ESPECIALIZADA DE ENGENHARIA PARA ELABORAÇÃO E READEQUAÇÃO DE PROJETOS EXECUTIVOS DE INFRAESTRUTURA URBANA, CONTEMPLANDO AS DISCIPLINAS DE GEOMETRIA, PAVIMENTAÇÃO, TERRAPLENAGEM, DRENAGEM, URBANISMO, PAISAGISMO, ESTRUTURAS DE CONTENÇ</v>
          </cell>
          <cell r="F4" t="str">
            <v>TABELAS DE REFERÊNCIA:DNIT CONSULTORIA OUT/20 E SICRO JAN/2021</v>
          </cell>
        </row>
        <row r="5">
          <cell r="A5" t="str">
            <v>PLANILHA ORÇAMENTÁRIA Nº DPPT                      /2021   -   LOTE 02 - RPA 04</v>
          </cell>
        </row>
        <row r="6">
          <cell r="F6" t="str">
            <v>BDI</v>
          </cell>
          <cell r="G6">
            <v>0.2384</v>
          </cell>
        </row>
        <row r="7">
          <cell r="A7" t="str">
            <v>ITEM</v>
          </cell>
          <cell r="B7" t="str">
            <v>DISCRIMINAÇÃO / ESPECIFICAÇÃO DOS SERVIÇOS</v>
          </cell>
          <cell r="C7" t="str">
            <v>UNID.</v>
          </cell>
          <cell r="D7" t="str">
            <v>QUANT.</v>
          </cell>
          <cell r="E7" t="str">
            <v>PREÇO UNIT BÁSICO - S/ BDI (R$)</v>
          </cell>
          <cell r="F7" t="str">
            <v>PREÇO UNIT MÁXIMO C/BDI DE 23,84% (R$)</v>
          </cell>
          <cell r="G7" t="str">
            <v>PREÇO TOTALC/ BDI (R$)</v>
          </cell>
        </row>
        <row r="8">
          <cell r="A8" t="str">
            <v>1.0</v>
          </cell>
          <cell r="B8" t="str">
            <v>ESTUDOS TÉCNICOS PRELIMINARES PARA ELABORAÇÃO DE PROJETOS DE PAVIMENTAÇÃO, DRENAGEM, URBANISMO E PAISAGISMO  EM RUAS COM ÁREAS ACIMA DE 1.000M²</v>
          </cell>
          <cell r="G8">
            <v>560945.53</v>
          </cell>
        </row>
        <row r="9">
          <cell r="A9" t="str">
            <v>1.1</v>
          </cell>
          <cell r="B9" t="str">
            <v>ESTUDOS TOPOGRÁFICOS E PLANIALTIMÉTRICOS (RUAS DE ÁREA TOPOGRÁFICA &gt;1000M²)</v>
          </cell>
          <cell r="C9" t="str">
            <v>M²</v>
          </cell>
          <cell r="D9">
            <v>100168.8475</v>
          </cell>
          <cell r="E9">
            <v>0.75</v>
          </cell>
          <cell r="F9">
            <v>0.93</v>
          </cell>
          <cell r="G9">
            <v>75126.63</v>
          </cell>
        </row>
        <row r="10">
          <cell r="A10" t="str">
            <v>1.2</v>
          </cell>
          <cell r="B10" t="str">
            <v xml:space="preserve">ESTUDOS DE CONCEPÇÃO ARQUITETÔNICA, URBANÍSTICA E PAISAGÍSTICA (RUAS DE ÁREA TOPOGRÁFICA &gt;1000M²) </v>
          </cell>
          <cell r="C10" t="str">
            <v>M²</v>
          </cell>
          <cell r="D10">
            <v>100168.8475</v>
          </cell>
          <cell r="E10">
            <v>0.64</v>
          </cell>
          <cell r="F10">
            <v>0.79</v>
          </cell>
          <cell r="G10">
            <v>64108.06</v>
          </cell>
        </row>
        <row r="11">
          <cell r="A11" t="str">
            <v>1.3</v>
          </cell>
          <cell r="B11" t="str">
            <v xml:space="preserve">ESTUDOS GEOTÉCNICOS  (RUAS DE ÁREA TOPOGRÁFICA &gt;1000M²) </v>
          </cell>
          <cell r="C11" t="str">
            <v>M²</v>
          </cell>
          <cell r="D11">
            <v>100168.8475</v>
          </cell>
          <cell r="E11">
            <v>1.31</v>
          </cell>
          <cell r="F11">
            <v>1.62</v>
          </cell>
          <cell r="G11">
            <v>131221.19</v>
          </cell>
        </row>
        <row r="12">
          <cell r="A12" t="str">
            <v>1.4</v>
          </cell>
          <cell r="B12" t="str">
            <v xml:space="preserve">ESTUDOS HIDROLÓGICOS  (RUAS DE ÁREA TOPOGRÁFICA &gt;1000M²) </v>
          </cell>
          <cell r="C12" t="str">
            <v>M²</v>
          </cell>
          <cell r="D12">
            <v>100168.8475</v>
          </cell>
          <cell r="E12">
            <v>2.4900000000000002</v>
          </cell>
          <cell r="F12">
            <v>3.08</v>
          </cell>
          <cell r="G12">
            <v>249420.43</v>
          </cell>
        </row>
        <row r="13">
          <cell r="A13" t="str">
            <v>1.5</v>
          </cell>
          <cell r="B13" t="str">
            <v xml:space="preserve">ESTUDOS PARA REMANEJAMENTO CONDICIONADO DE REDE DE DISTRIBUIÇÃO DE ENERGIA ELÉTRICA, ILUMINAÇÃO PÚBLICA E OUTRAS ESTRUTURAS DE UTILIDADE PÚBLICA - ESTUDOS PRELIMINARES (RUAS DE ÁREA TOPOGRÁFICA &gt;1000M²) </v>
          </cell>
          <cell r="C13" t="str">
            <v>M²</v>
          </cell>
          <cell r="D13">
            <v>100168.8475</v>
          </cell>
          <cell r="E13">
            <v>0.41</v>
          </cell>
          <cell r="F13">
            <v>0.51</v>
          </cell>
          <cell r="G13">
            <v>41069.22</v>
          </cell>
        </row>
        <row r="14">
          <cell r="A14" t="str">
            <v>2.0</v>
          </cell>
          <cell r="B14" t="str">
            <v>ANTEPROJETO PARA ELABORAÇÃO DE PROJETOS DE PAVIMENTAÇÃO, DRENAGEM, URBANISMO E PAISAGISMO EM RUAS COM ÁREAS ACIMA DE 1.000M²</v>
          </cell>
          <cell r="G14">
            <v>0</v>
          </cell>
        </row>
        <row r="15">
          <cell r="A15" t="str">
            <v>2.1</v>
          </cell>
          <cell r="B15" t="str">
            <v xml:space="preserve">ANTEPROJETO DE URBANISMO E PAISAGISMO (RUAS DE ÁREA TOPOGRÁFICA &gt;1000M²) </v>
          </cell>
          <cell r="C15" t="str">
            <v>M²</v>
          </cell>
          <cell r="D15">
            <v>0</v>
          </cell>
          <cell r="E15">
            <v>0.6</v>
          </cell>
          <cell r="F15">
            <v>0.74</v>
          </cell>
          <cell r="G15">
            <v>0</v>
          </cell>
        </row>
        <row r="16">
          <cell r="A16" t="str">
            <v>3.0</v>
          </cell>
          <cell r="B16" t="str">
            <v>PROJETOS BÁSICOS PARA ELABORAÇÃO DE PROJETOS DE PAVIMENTAÇÃO, DRENAGEM, URBANISMO E PAISAGISMO EM RUAS COM ÁREAS ACIMA DE 1.000M²</v>
          </cell>
          <cell r="G16">
            <v>1034744.1300000001</v>
          </cell>
        </row>
        <row r="17">
          <cell r="A17" t="str">
            <v>3.1</v>
          </cell>
          <cell r="B17" t="str">
            <v xml:space="preserve">PROJETO BÁSICO DE URBANISMO E PAISAGISMO (RUAS DE ÁREA TOPOGRÁFICA &gt;1000M²) </v>
          </cell>
          <cell r="C17" t="str">
            <v>M²</v>
          </cell>
          <cell r="D17">
            <v>100168.8475</v>
          </cell>
          <cell r="E17">
            <v>0.6</v>
          </cell>
          <cell r="F17">
            <v>0.74</v>
          </cell>
          <cell r="G17">
            <v>60101.3</v>
          </cell>
        </row>
        <row r="18">
          <cell r="A18" t="str">
            <v>3.2</v>
          </cell>
          <cell r="B18" t="str">
            <v xml:space="preserve">PROJETO BÁSICO GEOMÉTRICO (RUAS DE ÁREA TOPOGRÁFICA &gt;1000M²) </v>
          </cell>
          <cell r="C18" t="str">
            <v>M²</v>
          </cell>
          <cell r="D18">
            <v>100168.8475</v>
          </cell>
          <cell r="E18">
            <v>0.98</v>
          </cell>
          <cell r="F18">
            <v>1.21</v>
          </cell>
          <cell r="G18">
            <v>98165.47</v>
          </cell>
        </row>
        <row r="19">
          <cell r="A19" t="str">
            <v>3.3</v>
          </cell>
          <cell r="B19" t="str">
            <v xml:space="preserve">PROJETO BÁSICO DE TERRAPLANAGEM (RUAS DE ÁREA TOPOGRÁFICA &gt;1000M²) </v>
          </cell>
          <cell r="C19" t="str">
            <v>M²</v>
          </cell>
          <cell r="D19">
            <v>100168.8475</v>
          </cell>
          <cell r="E19">
            <v>1.03</v>
          </cell>
          <cell r="F19">
            <v>1.28</v>
          </cell>
          <cell r="G19">
            <v>103173.91</v>
          </cell>
        </row>
        <row r="20">
          <cell r="A20" t="str">
            <v>3.4</v>
          </cell>
          <cell r="B20" t="str">
            <v xml:space="preserve">PROJETO BÁSICO DE DRENAGEM  E OAC (RUAS DE ÁREA TOPOGRÁFICA &gt;1000M²) </v>
          </cell>
          <cell r="C20" t="str">
            <v>M²</v>
          </cell>
          <cell r="D20">
            <v>100168.8475</v>
          </cell>
          <cell r="E20">
            <v>0.77</v>
          </cell>
          <cell r="F20">
            <v>0.95</v>
          </cell>
          <cell r="G20">
            <v>77130.009999999995</v>
          </cell>
        </row>
        <row r="21">
          <cell r="A21" t="str">
            <v>3.5</v>
          </cell>
          <cell r="B21" t="str">
            <v xml:space="preserve">PROJETO BÁSICO DE PAVIMENTAÇÃO  (RUAS DE ÁREA TOPOGRÁFICA &gt;1000M²) </v>
          </cell>
          <cell r="C21" t="str">
            <v>M²</v>
          </cell>
          <cell r="D21">
            <v>100168.8475</v>
          </cell>
          <cell r="E21">
            <v>1.03</v>
          </cell>
          <cell r="F21">
            <v>1.28</v>
          </cell>
          <cell r="G21">
            <v>103173.91</v>
          </cell>
        </row>
        <row r="22">
          <cell r="A22" t="str">
            <v>3.6</v>
          </cell>
          <cell r="B22" t="str">
            <v xml:space="preserve">PROJETO BÁSICO DE REMANEJAMENTO DE REDES DE SERVIÇOS DE UTILIDADE PÚBLICA  (RUAS DE ÁREA TOPOGRÁFICA &gt;1000M²) </v>
          </cell>
          <cell r="C22" t="str">
            <v>M²</v>
          </cell>
          <cell r="D22">
            <v>100168.8475</v>
          </cell>
          <cell r="E22">
            <v>0.41</v>
          </cell>
          <cell r="F22">
            <v>0.51</v>
          </cell>
          <cell r="G22">
            <v>41069.22</v>
          </cell>
        </row>
        <row r="23">
          <cell r="A23" t="str">
            <v>3.7</v>
          </cell>
          <cell r="B23" t="str">
            <v xml:space="preserve">PROJETO BÁSICO DE OBRA DE ARTE ESPECIAL - OAE (RUAS DE ÁREA TOPOGRÁFICA &gt;1000M²) </v>
          </cell>
          <cell r="C23" t="str">
            <v>M²</v>
          </cell>
          <cell r="D23">
            <v>0</v>
          </cell>
          <cell r="E23">
            <v>3.4</v>
          </cell>
          <cell r="F23">
            <v>4.21</v>
          </cell>
          <cell r="G23">
            <v>0</v>
          </cell>
        </row>
        <row r="24">
          <cell r="A24" t="str">
            <v>3.8</v>
          </cell>
          <cell r="B24" t="str">
            <v xml:space="preserve">PROJETO BÁSICO DE PROGRAMAÇÃO VISUAL E SINALIZAÇÃO VIÁRIA (RUAS DE ÁREA TOPOGRÁFICA &gt;1000M²) </v>
          </cell>
          <cell r="C24" t="str">
            <v>M²</v>
          </cell>
          <cell r="D24">
            <v>100168.8475</v>
          </cell>
          <cell r="E24">
            <v>0.67</v>
          </cell>
          <cell r="F24">
            <v>0.83</v>
          </cell>
          <cell r="G24">
            <v>67113.119999999995</v>
          </cell>
        </row>
        <row r="25">
          <cell r="A25" t="str">
            <v>3.9</v>
          </cell>
          <cell r="B25" t="str">
            <v xml:space="preserve">PROJETO BÁSICO DE DESAPROPRIAÇÃO (RUAS DE ÁREA TOPOGRÁFICA &gt;1000M²) </v>
          </cell>
          <cell r="C25" t="str">
            <v>M²</v>
          </cell>
          <cell r="D25">
            <v>100168.8475</v>
          </cell>
          <cell r="E25">
            <v>1.26</v>
          </cell>
          <cell r="F25">
            <v>1.56</v>
          </cell>
          <cell r="G25">
            <v>126212.74</v>
          </cell>
        </row>
        <row r="26">
          <cell r="A26" t="str">
            <v>3.10</v>
          </cell>
          <cell r="B26" t="str">
            <v xml:space="preserve">PROJETO BÁSICO DE ABASTECIMENTO D’ÁGUA (RUAS DE ÁREA TOPOGRÁFICA &gt;1000M²) </v>
          </cell>
          <cell r="C26" t="str">
            <v>M²</v>
          </cell>
          <cell r="D26">
            <v>100168.8475</v>
          </cell>
          <cell r="E26">
            <v>0.42</v>
          </cell>
          <cell r="F26">
            <v>0.52</v>
          </cell>
          <cell r="G26">
            <v>42070.91</v>
          </cell>
        </row>
        <row r="27">
          <cell r="A27" t="str">
            <v>3.11</v>
          </cell>
          <cell r="B27" t="str">
            <v xml:space="preserve">PROJETO BÁSICO DE SISTEMA DE ESGOTAMENTO SANITÁRIO (RUAS DE ÁREA TOPOGRÁFICA &gt;1000M²) </v>
          </cell>
          <cell r="C27" t="str">
            <v>M²</v>
          </cell>
          <cell r="D27">
            <v>100168.8475</v>
          </cell>
          <cell r="E27">
            <v>0.42</v>
          </cell>
          <cell r="F27">
            <v>0.52</v>
          </cell>
          <cell r="G27">
            <v>42070.91</v>
          </cell>
        </row>
        <row r="28">
          <cell r="A28" t="str">
            <v>3.12</v>
          </cell>
          <cell r="B28" t="str">
            <v xml:space="preserve">PROJETO BÁSICO DE CONTENÇÃO  (RUAS DE ÁREA TOPOGRÁFICA &gt;1000M²) </v>
          </cell>
          <cell r="C28" t="str">
            <v>M²</v>
          </cell>
          <cell r="D28">
            <v>100168.8475</v>
          </cell>
          <cell r="E28">
            <v>0.68</v>
          </cell>
          <cell r="F28">
            <v>0.84</v>
          </cell>
          <cell r="G28">
            <v>68114.81</v>
          </cell>
        </row>
        <row r="29">
          <cell r="A29" t="str">
            <v>3.13</v>
          </cell>
          <cell r="B29" t="str">
            <v xml:space="preserve">PLANILHA ORÇAMENTÁRIA PARA PROJETOS BÁSICOS EXISTENTES (RUAS DE ÁREA TOPOGRÁFICA &gt;1000M²) </v>
          </cell>
          <cell r="C29" t="str">
            <v>M²</v>
          </cell>
          <cell r="D29">
            <v>100168.8475</v>
          </cell>
          <cell r="E29">
            <v>2.06</v>
          </cell>
          <cell r="F29">
            <v>2.5499999999999998</v>
          </cell>
          <cell r="G29">
            <v>206347.82</v>
          </cell>
        </row>
        <row r="30">
          <cell r="A30" t="str">
            <v>4.0</v>
          </cell>
          <cell r="B30" t="str">
            <v>PROJETOS EXECUTIVOS PARA ELABORAÇÃO DE PROJETOS DE PAVIMENTAÇÃO, DRENAGEM, URBANISMO E PAISAGISMO EM RUAS COM ÁREAS ACIMA DE 1.000M²</v>
          </cell>
          <cell r="G30">
            <v>796342.27</v>
          </cell>
        </row>
        <row r="31">
          <cell r="A31" t="str">
            <v>4.1</v>
          </cell>
          <cell r="B31" t="str">
            <v xml:space="preserve">PROJETO EXECUTIVO DE URBANISMO E PAISAGISMO (RUAS DE ÁREA TOPOGRÁFICA &gt;1000M²) </v>
          </cell>
          <cell r="C31" t="str">
            <v>M²</v>
          </cell>
          <cell r="D31">
            <v>100168.8475</v>
          </cell>
          <cell r="E31">
            <v>0.45</v>
          </cell>
          <cell r="F31">
            <v>0.56000000000000005</v>
          </cell>
          <cell r="G31">
            <v>45075.98</v>
          </cell>
        </row>
        <row r="32">
          <cell r="A32" t="str">
            <v>4.2</v>
          </cell>
          <cell r="B32" t="str">
            <v xml:space="preserve">PROJETO EXECUTIVO GEOMÉTRICO (RUAS DE ÁREA TOPOGRÁFICA &gt;1000M²) </v>
          </cell>
          <cell r="C32" t="str">
            <v>M²</v>
          </cell>
          <cell r="D32">
            <v>100168.8475</v>
          </cell>
          <cell r="E32">
            <v>0.7</v>
          </cell>
          <cell r="F32">
            <v>0.87</v>
          </cell>
          <cell r="G32">
            <v>70118.19</v>
          </cell>
        </row>
        <row r="33">
          <cell r="A33" t="str">
            <v>4.3</v>
          </cell>
          <cell r="B33" t="str">
            <v>PROJETO EXECUTIVO DE TERRAPLENAGEM (RUAS DE ÁREA TOPOGRÁFICA &gt;1000M²)</v>
          </cell>
          <cell r="C33" t="str">
            <v>M²</v>
          </cell>
          <cell r="D33">
            <v>100168.8475</v>
          </cell>
          <cell r="E33">
            <v>0.73</v>
          </cell>
          <cell r="F33">
            <v>0.9</v>
          </cell>
          <cell r="G33">
            <v>73123.25</v>
          </cell>
        </row>
        <row r="34">
          <cell r="A34" t="str">
            <v>4.4</v>
          </cell>
          <cell r="B34" t="str">
            <v>PROJETO EXECUTIVO DE DRENAGEM  E OAC (RUAS DE ÁREA TOPOGRÁFICA &gt;1000M²)</v>
          </cell>
          <cell r="C34" t="str">
            <v>M²</v>
          </cell>
          <cell r="D34">
            <v>100168.8475</v>
          </cell>
          <cell r="E34">
            <v>1.1200000000000001</v>
          </cell>
          <cell r="F34">
            <v>1.39</v>
          </cell>
          <cell r="G34">
            <v>112189.1</v>
          </cell>
        </row>
        <row r="35">
          <cell r="A35" t="str">
            <v>4.5</v>
          </cell>
          <cell r="B35" t="str">
            <v>PROJETO EXECUTIVO DE PAVIMENTAÇÃO (RUAS DE ÁREA TOPOGRÁFICA &gt;1000M²)</v>
          </cell>
          <cell r="C35" t="str">
            <v>M²</v>
          </cell>
          <cell r="D35">
            <v>100168.8475</v>
          </cell>
          <cell r="E35">
            <v>0.73</v>
          </cell>
          <cell r="F35">
            <v>0.9</v>
          </cell>
          <cell r="G35">
            <v>73123.25</v>
          </cell>
        </row>
        <row r="36">
          <cell r="A36" t="str">
            <v>4.6</v>
          </cell>
          <cell r="B36" t="str">
            <v>PROJETO EXECUTIVO DE REMANEJAMENTO DE REDES DE SERVIÇOS DE UTILIDADE PÚBLICA (RUAS DE ÁREA TOPOGRÁFICA &gt;1000M²)</v>
          </cell>
          <cell r="C36" t="str">
            <v>M²</v>
          </cell>
          <cell r="D36">
            <v>100168.8475</v>
          </cell>
          <cell r="E36">
            <v>0.28999999999999998</v>
          </cell>
          <cell r="F36">
            <v>0.36</v>
          </cell>
          <cell r="G36">
            <v>29048.959999999999</v>
          </cell>
        </row>
        <row r="37">
          <cell r="A37" t="str">
            <v>4.7</v>
          </cell>
          <cell r="B37" t="str">
            <v>PROJETO EXECUTIVO DE OBRA DE ARTE ESPECIAL - OAE (RUAS DE ÁREA TOPOGRÁFICA &gt;1000M²)</v>
          </cell>
          <cell r="C37" t="str">
            <v>M²</v>
          </cell>
          <cell r="D37">
            <v>0</v>
          </cell>
          <cell r="E37">
            <v>2.4300000000000002</v>
          </cell>
          <cell r="F37">
            <v>3.01</v>
          </cell>
          <cell r="G37">
            <v>0</v>
          </cell>
        </row>
        <row r="38">
          <cell r="A38" t="str">
            <v>4.8</v>
          </cell>
          <cell r="B38" t="str">
            <v>PROJETO EXECUTIVO DE PROGRAMAÇÃO VISUAL E SINALIZAÇÃO VIÁRIA (RUAS DE ÁREA TOPOGRÁFICA &gt;1000M²)</v>
          </cell>
          <cell r="C38" t="str">
            <v>M²</v>
          </cell>
          <cell r="D38">
            <v>100168.8475</v>
          </cell>
          <cell r="E38">
            <v>0.48</v>
          </cell>
          <cell r="F38">
            <v>0.59</v>
          </cell>
          <cell r="G38">
            <v>48081.04</v>
          </cell>
        </row>
        <row r="39">
          <cell r="A39" t="str">
            <v>4.9</v>
          </cell>
          <cell r="B39" t="str">
            <v>PROJETO EXECUTIVO DE DESAPROPRIAÇÃO (RUAS DE ÁREA TOPOGRÁFICA &gt;1000M²)</v>
          </cell>
          <cell r="C39" t="str">
            <v>M²</v>
          </cell>
          <cell r="D39">
            <v>100168.8475</v>
          </cell>
          <cell r="E39">
            <v>0.9</v>
          </cell>
          <cell r="F39">
            <v>1.1100000000000001</v>
          </cell>
          <cell r="G39">
            <v>90151.96</v>
          </cell>
        </row>
        <row r="40">
          <cell r="A40" t="str">
            <v>4.10</v>
          </cell>
          <cell r="B40" t="str">
            <v>PROJETO EXECUTIVO DE ABASTECIMENTO D’ÁGUA (RUAS DE ÁREA TOPOGRÁFICA &gt;1000M²)</v>
          </cell>
          <cell r="C40" t="str">
            <v>M²</v>
          </cell>
          <cell r="D40">
            <v>100168.8475</v>
          </cell>
          <cell r="E40">
            <v>0.3</v>
          </cell>
          <cell r="F40">
            <v>0.37</v>
          </cell>
          <cell r="G40">
            <v>30050.65</v>
          </cell>
        </row>
        <row r="41">
          <cell r="A41" t="str">
            <v>4.11</v>
          </cell>
          <cell r="B41" t="str">
            <v>PROJETO EXECUTIVO DE SISTEMA DE ESGOTAMENTO SANITÁRIO (RUAS DE ÁREA TOPOGRÁFICA &gt;1000M²)</v>
          </cell>
          <cell r="C41" t="str">
            <v>M²</v>
          </cell>
          <cell r="D41">
            <v>100168.8475</v>
          </cell>
          <cell r="E41">
            <v>0.3</v>
          </cell>
          <cell r="F41">
            <v>0.37</v>
          </cell>
          <cell r="G41">
            <v>30050.65</v>
          </cell>
        </row>
        <row r="42">
          <cell r="A42" t="str">
            <v>4.12</v>
          </cell>
          <cell r="B42" t="str">
            <v>PROJETO EXECUTIVO DE CONTENÇÃO (RUAS DE ÁREA TOPOGRÁFICA &gt;1000M²)</v>
          </cell>
          <cell r="C42" t="str">
            <v>M²</v>
          </cell>
          <cell r="D42">
            <v>100168.8475</v>
          </cell>
          <cell r="E42">
            <v>0.48</v>
          </cell>
          <cell r="F42">
            <v>0.59</v>
          </cell>
          <cell r="G42">
            <v>48081.04</v>
          </cell>
        </row>
        <row r="43">
          <cell r="A43" t="str">
            <v>4.13</v>
          </cell>
          <cell r="B43" t="str">
            <v>PLANILHA ORÇAMENTÁRIA PARA PROJETOS EXECUTIVOS EXISTENTES (RUAS DE ÁREA TOPOGRÁFICA &gt;1000M²)</v>
          </cell>
          <cell r="C43" t="str">
            <v>M²</v>
          </cell>
          <cell r="D43">
            <v>100168.8475</v>
          </cell>
          <cell r="E43">
            <v>1.47</v>
          </cell>
          <cell r="F43">
            <v>1.82</v>
          </cell>
          <cell r="G43">
            <v>147248.20000000001</v>
          </cell>
        </row>
        <row r="44">
          <cell r="A44" t="str">
            <v>5.0</v>
          </cell>
          <cell r="B44" t="str">
            <v>ESTUDOS TÉCNICOS PRELIMINARES  PARA REVISÃO DE PROJETOS DE PAVIMENTAÇÃO, DRENAGEM, URBANISMO E PAISAGISMO  EM RUAS COM ÁREAS ACIMA DE 1.000M²</v>
          </cell>
          <cell r="G44">
            <v>234842.98999999996</v>
          </cell>
        </row>
        <row r="45">
          <cell r="A45" t="str">
            <v>5.1</v>
          </cell>
          <cell r="B45" t="str">
            <v>ESTUDOS TOPOGRÁFICOS E PLANIALTIMÉTRICOS (RUAS DE ÁREA TOPOGRÁFICA &gt;1000M²)</v>
          </cell>
          <cell r="C45" t="str">
            <v>M²</v>
          </cell>
          <cell r="D45">
            <v>52358.15</v>
          </cell>
          <cell r="E45">
            <v>0.75</v>
          </cell>
          <cell r="F45">
            <v>0.93</v>
          </cell>
          <cell r="G45">
            <v>39268.61</v>
          </cell>
        </row>
        <row r="46">
          <cell r="A46" t="str">
            <v>5.2</v>
          </cell>
          <cell r="B46" t="str">
            <v>ESTUDOS DE CONCEPÇÃO URBANÍSTICA E PAISAGÍSTICA (RUAS DE ÁREA TOPOGRÁFICA &gt;1000M²)</v>
          </cell>
          <cell r="C46" t="str">
            <v>M²</v>
          </cell>
          <cell r="D46">
            <v>31435.9</v>
          </cell>
          <cell r="E46">
            <v>0.64</v>
          </cell>
          <cell r="F46">
            <v>0.79</v>
          </cell>
          <cell r="G46">
            <v>20118.97</v>
          </cell>
        </row>
        <row r="47">
          <cell r="A47" t="str">
            <v>5.3</v>
          </cell>
          <cell r="B47" t="str">
            <v>ESTUDOS GEOTÉCNICOS (RUAS DE ÁREA TOPOGRÁFICA &gt;1000M²)</v>
          </cell>
          <cell r="C47" t="str">
            <v>M²</v>
          </cell>
          <cell r="D47">
            <v>23759</v>
          </cell>
          <cell r="E47">
            <v>1.31</v>
          </cell>
          <cell r="F47">
            <v>1.62</v>
          </cell>
          <cell r="G47">
            <v>31124.29</v>
          </cell>
        </row>
        <row r="48">
          <cell r="A48" t="str">
            <v>5.4</v>
          </cell>
          <cell r="B48" t="str">
            <v>ESTUDOS HIDROLÓGICOS (RUAS DE ÁREA TOPOGRÁFICA &gt;1000M²)</v>
          </cell>
          <cell r="C48" t="str">
            <v>M²</v>
          </cell>
          <cell r="D48">
            <v>52358.15</v>
          </cell>
          <cell r="E48">
            <v>2.4900000000000002</v>
          </cell>
          <cell r="F48">
            <v>3.08</v>
          </cell>
          <cell r="G48">
            <v>130371.79</v>
          </cell>
        </row>
        <row r="49">
          <cell r="A49" t="str">
            <v>5.5</v>
          </cell>
          <cell r="B49" t="str">
            <v>ESTUDOS PARA REMANEJAMENTO CONDICIONADO DE REDE DE DISTRIBUIÇÃO DE ENERGIA ELÉTRICA, ILUMINAÇÃO PÚBLICA E OUTRAS ESTRUTURAS DE UTILIDADE PÚBLICA (RUAS DE ÁREA TOPOGRÁFICA &gt;1000M²)</v>
          </cell>
          <cell r="C49" t="str">
            <v>M²</v>
          </cell>
          <cell r="D49">
            <v>34047.15</v>
          </cell>
          <cell r="E49">
            <v>0.41</v>
          </cell>
          <cell r="F49">
            <v>0.51</v>
          </cell>
          <cell r="G49">
            <v>13959.33</v>
          </cell>
        </row>
        <row r="50">
          <cell r="A50" t="str">
            <v>6.0</v>
          </cell>
          <cell r="B50" t="str">
            <v>REVISÃO DE PROJETOS EXECUTIVOS PARA PAVIMENTAÇÃO, DRENAGEM, URBANISMO E PAISAGISMO  EM RUAS COM ÁREAS ACIMA DE 1.000M²</v>
          </cell>
          <cell r="G50">
            <v>222591.12</v>
          </cell>
        </row>
        <row r="51">
          <cell r="A51" t="str">
            <v>6.1</v>
          </cell>
          <cell r="B51" t="str">
            <v>REVISÃO DO PROJETO EXECUTIVO DE URBANISMO E PAISAGISMO (RUAS DE ÁREA TOPOGRÁFICA &gt;1000M²)</v>
          </cell>
          <cell r="C51" t="str">
            <v>M²</v>
          </cell>
          <cell r="D51">
            <v>51044.15</v>
          </cell>
          <cell r="E51">
            <v>0.3</v>
          </cell>
          <cell r="F51">
            <v>0.37</v>
          </cell>
          <cell r="G51">
            <v>15313.24</v>
          </cell>
        </row>
        <row r="52">
          <cell r="A52" t="str">
            <v>6.2</v>
          </cell>
          <cell r="B52" t="str">
            <v>REVISÃO DO PROJETO EXECUTIVO GEOMÉTRICO (RUAS DE ÁREA TOPOGRÁFICA &gt;1000M²)</v>
          </cell>
          <cell r="C52" t="str">
            <v>M²</v>
          </cell>
          <cell r="D52">
            <v>52358.15</v>
          </cell>
          <cell r="E52">
            <v>0.5</v>
          </cell>
          <cell r="F52">
            <v>0.62</v>
          </cell>
          <cell r="G52">
            <v>26179.07</v>
          </cell>
        </row>
        <row r="53">
          <cell r="A53" t="str">
            <v>6.3</v>
          </cell>
          <cell r="B53" t="str">
            <v>REVISÃO DO PROJETO EXECUTIVO DE TERRAPLENAGEM (RUAS DE ÁREA TOPOGRÁFICA &gt;1000M²)</v>
          </cell>
          <cell r="C53" t="str">
            <v>M²</v>
          </cell>
          <cell r="D53">
            <v>52358.15</v>
          </cell>
          <cell r="E53">
            <v>0.52</v>
          </cell>
          <cell r="F53">
            <v>0.64</v>
          </cell>
          <cell r="G53">
            <v>27226.23</v>
          </cell>
        </row>
        <row r="54">
          <cell r="A54" t="str">
            <v>6.4</v>
          </cell>
          <cell r="B54" t="str">
            <v>REVISÃO DO PROJETO EXECUTIVO DE DRENAGEM  E OAC (RUAS DE ÁREA TOPOGRÁFICA &gt;1000M²)</v>
          </cell>
          <cell r="C54" t="str">
            <v>M²</v>
          </cell>
          <cell r="D54">
            <v>52358.15</v>
          </cell>
          <cell r="E54">
            <v>0.75</v>
          </cell>
          <cell r="F54">
            <v>0.93</v>
          </cell>
          <cell r="G54">
            <v>39268.61</v>
          </cell>
        </row>
        <row r="55">
          <cell r="A55" t="str">
            <v>6.5</v>
          </cell>
          <cell r="B55" t="str">
            <v>REVISÃO DO PROJETO EXECUTIVO DE PAVIMENTAÇÃO (RUAS DE ÁREA TOPOGRÁFICA &gt;1000M²)</v>
          </cell>
          <cell r="C55" t="str">
            <v>M²</v>
          </cell>
          <cell r="D55">
            <v>52358.15</v>
          </cell>
          <cell r="E55">
            <v>0.52</v>
          </cell>
          <cell r="F55">
            <v>0.64</v>
          </cell>
          <cell r="G55">
            <v>27226.23</v>
          </cell>
        </row>
        <row r="56">
          <cell r="A56" t="str">
            <v>6.6</v>
          </cell>
          <cell r="B56" t="str">
            <v>REVISÃO DO PROJETO EXECUTIVO DE REMANEJAMENTO DE REDES DE SERVIÇOS DE UTILIDADE PÚBLICA (RUAS DE ÁREA TOPOGRÁFICA &gt;1000M²)</v>
          </cell>
          <cell r="C56" t="str">
            <v>M²</v>
          </cell>
          <cell r="D56">
            <v>13061.9</v>
          </cell>
          <cell r="E56">
            <v>0.2</v>
          </cell>
          <cell r="F56">
            <v>0.25</v>
          </cell>
          <cell r="G56">
            <v>2612.38</v>
          </cell>
        </row>
        <row r="57">
          <cell r="A57" t="str">
            <v>6.7</v>
          </cell>
          <cell r="B57" t="str">
            <v>REVISÃO DO PROJETO EXECUTIVO DE OBRA DE ARTE ESPECIAL - OAE (RUAS DE ÁREA TOPOGRÁFICA &gt;1000M²)</v>
          </cell>
          <cell r="C57" t="str">
            <v>M²</v>
          </cell>
          <cell r="D57">
            <v>0</v>
          </cell>
          <cell r="E57">
            <v>1.62</v>
          </cell>
          <cell r="F57">
            <v>2.0099999999999998</v>
          </cell>
          <cell r="G57">
            <v>0</v>
          </cell>
        </row>
        <row r="58">
          <cell r="A58" t="str">
            <v>6.8</v>
          </cell>
          <cell r="B58" t="str">
            <v>REVISÃO DO PROJETO EXECUTIVO DE PROGRAMAÇÃO VISUAL E SINALIZAÇÃO VIÁRIA (RUAS DE ÁREA TOPOGRÁFICA &gt;1000M²)</v>
          </cell>
          <cell r="C58" t="str">
            <v>M²</v>
          </cell>
          <cell r="D58">
            <v>12831.15</v>
          </cell>
          <cell r="E58">
            <v>1.84</v>
          </cell>
          <cell r="F58">
            <v>2.2799999999999998</v>
          </cell>
          <cell r="G58">
            <v>23609.31</v>
          </cell>
        </row>
        <row r="59">
          <cell r="A59" t="str">
            <v>6.9</v>
          </cell>
          <cell r="B59" t="str">
            <v>REVISÃO DO PROJETO EXECUTIVO DE DESAPROPRIAÇÃO (RUAS DE ÁREA TOPOGRÁFICA &gt;1000M²)</v>
          </cell>
          <cell r="C59" t="str">
            <v>M²</v>
          </cell>
          <cell r="D59">
            <v>6762</v>
          </cell>
          <cell r="E59">
            <v>0.64</v>
          </cell>
          <cell r="F59">
            <v>0.79</v>
          </cell>
          <cell r="G59">
            <v>4327.68</v>
          </cell>
        </row>
        <row r="60">
          <cell r="A60" t="str">
            <v>6.10</v>
          </cell>
          <cell r="B60" t="str">
            <v>REVISÃO DO PROJETO EXECUTIVO DE ABASTECIMENTO D’ÁGUA (RUAS DE ÁREA TOPOGRÁFICA &gt;1000M²)</v>
          </cell>
          <cell r="C60" t="str">
            <v>M²</v>
          </cell>
          <cell r="D60">
            <v>0</v>
          </cell>
          <cell r="E60">
            <v>0.21</v>
          </cell>
          <cell r="F60">
            <v>0.26</v>
          </cell>
          <cell r="G60">
            <v>0</v>
          </cell>
        </row>
        <row r="61">
          <cell r="A61" t="str">
            <v>6.11</v>
          </cell>
          <cell r="B61" t="str">
            <v>REVISÃO DO PROJETO EXECUTIVO DE SISTEMA DE ESGOTAMENTO SANITÁRIO (RUAS DE ÁREA TOPOGRÁFICA &gt;1000M²)</v>
          </cell>
          <cell r="C61" t="str">
            <v>M²</v>
          </cell>
          <cell r="D61">
            <v>0</v>
          </cell>
          <cell r="E61">
            <v>0.21</v>
          </cell>
          <cell r="F61">
            <v>0.26</v>
          </cell>
          <cell r="G61">
            <v>0</v>
          </cell>
        </row>
        <row r="62">
          <cell r="A62" t="str">
            <v>6.12</v>
          </cell>
          <cell r="B62" t="str">
            <v>REVISÃO DO PROJETO EXECUTIVO DE CONTENÇÃO (RUAS DE ÁREA TOPOGRÁFICA &gt;1000M²)</v>
          </cell>
          <cell r="C62" t="str">
            <v>M²</v>
          </cell>
          <cell r="D62">
            <v>5448</v>
          </cell>
          <cell r="E62">
            <v>0.34</v>
          </cell>
          <cell r="F62">
            <v>0.42</v>
          </cell>
          <cell r="G62">
            <v>1852.32</v>
          </cell>
        </row>
        <row r="63">
          <cell r="A63" t="str">
            <v>6.13</v>
          </cell>
          <cell r="B63" t="str">
            <v>PLANILHA ORÇAMENTÁRIA PARA PROJETOS EXECUTIVOS REVISADOS (RUAS DE ÁREA TOPOGRÁFICA &gt;1000M²)</v>
          </cell>
          <cell r="C63" t="str">
            <v>M²</v>
          </cell>
          <cell r="D63">
            <v>52358.15</v>
          </cell>
          <cell r="E63">
            <v>1.05</v>
          </cell>
          <cell r="F63">
            <v>1.3</v>
          </cell>
          <cell r="G63">
            <v>54976.05</v>
          </cell>
        </row>
        <row r="64">
          <cell r="A64" t="str">
            <v>7.0</v>
          </cell>
          <cell r="B64" t="str">
            <v>ESTUDOS TÉCNICOS PRELIMINARES PARA ELABORAÇÃO DE PROJETOS DE PAVIMENTAÇÃO, DRENAGEM, URBANISMO E PAISAGISMO  EM RUAS COM ÁREAS ENTRE 500M² E 1.000M²</v>
          </cell>
          <cell r="G64">
            <v>73738</v>
          </cell>
        </row>
        <row r="65">
          <cell r="A65" t="str">
            <v>7.1</v>
          </cell>
          <cell r="B65" t="str">
            <v>ESTUDOS TOPOGRÁFICOS E PLANIALTIMÉTRICOS (RUAS DE ÁREA TOPOGRÁFICA &gt;500M² E &lt;1000M²)</v>
          </cell>
          <cell r="C65" t="str">
            <v>M²</v>
          </cell>
          <cell r="D65">
            <v>10534</v>
          </cell>
          <cell r="E65">
            <v>0.94</v>
          </cell>
          <cell r="F65">
            <v>1.1599999999999999</v>
          </cell>
          <cell r="G65">
            <v>9901.9599999999991</v>
          </cell>
        </row>
        <row r="66">
          <cell r="A66" t="str">
            <v>7.2</v>
          </cell>
          <cell r="B66" t="str">
            <v>ESTUDOS DE CONCEPÇÃO URBANÍSTICA E PAISAGÍSTICA (RUAS DE ÁREA TOPOGRÁFICA &gt;500M² E &lt;1000M²)</v>
          </cell>
          <cell r="C66" t="str">
            <v>M²</v>
          </cell>
          <cell r="D66">
            <v>10534</v>
          </cell>
          <cell r="E66">
            <v>0.8</v>
          </cell>
          <cell r="F66">
            <v>0.99</v>
          </cell>
          <cell r="G66">
            <v>8427.2000000000007</v>
          </cell>
        </row>
        <row r="67">
          <cell r="A67" t="str">
            <v>7.3</v>
          </cell>
          <cell r="B67" t="str">
            <v>ESTUDOS GEOTÉCNICOS (RUAS DE ÁREA TOPOGRÁFICA &gt;500M² E &lt;1000M²)</v>
          </cell>
          <cell r="C67" t="str">
            <v>M²</v>
          </cell>
          <cell r="D67">
            <v>10534</v>
          </cell>
          <cell r="E67">
            <v>1.64</v>
          </cell>
          <cell r="F67">
            <v>2.0299999999999998</v>
          </cell>
          <cell r="G67">
            <v>17275.759999999998</v>
          </cell>
        </row>
        <row r="68">
          <cell r="A68" t="str">
            <v>7.4</v>
          </cell>
          <cell r="B68" t="str">
            <v>ESTUDOS HIDROLÓGICOS (RUAS DE ÁREA TOPOGRÁFICA &gt;500M² E &lt;1000M²)</v>
          </cell>
          <cell r="C68" t="str">
            <v>M²</v>
          </cell>
          <cell r="D68">
            <v>10534</v>
          </cell>
          <cell r="E68">
            <v>3.11</v>
          </cell>
          <cell r="F68">
            <v>3.85</v>
          </cell>
          <cell r="G68">
            <v>32760.74</v>
          </cell>
        </row>
        <row r="69">
          <cell r="A69" t="str">
            <v>7.5</v>
          </cell>
          <cell r="B69" t="str">
            <v>ESTUDOS PARA REMANEJAMENTO CONDICIONADO DE REDE DE DISTRIBUIÇÃO DE ENERGIA ELÉTRICA, ILUMINAÇÃO PÚBLICA E OUTRAS ESTRUTURAS DE UTILIDADE PÚBLICA (RUAS DE ÁREA TOPOGRÁFICA &gt;500M² E &lt;1000M²)</v>
          </cell>
          <cell r="C69" t="str">
            <v>M²</v>
          </cell>
          <cell r="D69">
            <v>10534</v>
          </cell>
          <cell r="E69">
            <v>0.51</v>
          </cell>
          <cell r="F69">
            <v>0.63</v>
          </cell>
          <cell r="G69">
            <v>5372.34</v>
          </cell>
        </row>
        <row r="70">
          <cell r="A70" t="str">
            <v>8.0</v>
          </cell>
          <cell r="B70" t="str">
            <v>ANTEPROJETO PARA ELABORAÇÃO DE PROJETOS DE PAVIMENTAÇÃO, DRENAGEM, URBANISMO E PAISAGISMO EM RUAS COM ÁREAS  500M² E 1.000M²</v>
          </cell>
          <cell r="G70">
            <v>0</v>
          </cell>
        </row>
        <row r="71">
          <cell r="A71" t="str">
            <v>8.1</v>
          </cell>
          <cell r="B71" t="str">
            <v>ANTEPROJETO DE URBANISMO E PAISAGISMO (RUAS DE ÁREA TOPOGRÁFICA &gt;500M² E &lt;1000M²)</v>
          </cell>
          <cell r="C71" t="str">
            <v>M²</v>
          </cell>
          <cell r="D71">
            <v>0</v>
          </cell>
          <cell r="E71">
            <v>0.75</v>
          </cell>
          <cell r="F71">
            <v>0.93</v>
          </cell>
          <cell r="G71">
            <v>0</v>
          </cell>
        </row>
        <row r="72">
          <cell r="A72" t="str">
            <v>9.0</v>
          </cell>
          <cell r="B72" t="str">
            <v>PROJETOS BÁSICOS PARA ELABORAÇÃO DE PROJETOS DE PAVIMENTAÇÃO, DRENAGEM, URBANISMO E PAISAGISMO EM RUAS COM ÁREAS 500M² E 1.000M²</v>
          </cell>
          <cell r="G72">
            <v>145579.88</v>
          </cell>
        </row>
        <row r="73">
          <cell r="A73" t="str">
            <v>9.1</v>
          </cell>
          <cell r="B73" t="str">
            <v>PROJETO BÁSICO DE URBANISMO E PAISAGISMO (RUAS DE ÁREA TOPOGRÁFICA &gt;500M² E &lt;1000M²)</v>
          </cell>
          <cell r="C73" t="str">
            <v>M²</v>
          </cell>
          <cell r="D73">
            <v>10534</v>
          </cell>
          <cell r="E73">
            <v>0.75</v>
          </cell>
          <cell r="F73">
            <v>0.93</v>
          </cell>
          <cell r="G73">
            <v>7900.5</v>
          </cell>
        </row>
        <row r="74">
          <cell r="A74" t="str">
            <v>9.2</v>
          </cell>
          <cell r="B74" t="str">
            <v>PROJETO BÁSICO GEOMÉTRICO (RUAS DE ÁREA TOPOGRÁFICA &gt;500M² E &lt;1000M²)</v>
          </cell>
          <cell r="C74" t="str">
            <v>M²</v>
          </cell>
          <cell r="D74">
            <v>10534</v>
          </cell>
          <cell r="E74">
            <v>1.23</v>
          </cell>
          <cell r="F74">
            <v>1.52</v>
          </cell>
          <cell r="G74">
            <v>12956.82</v>
          </cell>
        </row>
        <row r="75">
          <cell r="A75" t="str">
            <v>9.3</v>
          </cell>
          <cell r="B75" t="str">
            <v>PROJETO BÁSICO DE TERRAPLENAGEM (RUAS DE ÁREA TOPOGRÁFICA &gt;500M² E &lt;1000M²)</v>
          </cell>
          <cell r="C75" t="str">
            <v>M²</v>
          </cell>
          <cell r="D75">
            <v>10534</v>
          </cell>
          <cell r="E75">
            <v>1.2</v>
          </cell>
          <cell r="F75">
            <v>1.49</v>
          </cell>
          <cell r="G75">
            <v>12640.8</v>
          </cell>
        </row>
        <row r="76">
          <cell r="A76" t="str">
            <v>9.4</v>
          </cell>
          <cell r="B76" t="str">
            <v>PROJETO BÁSICO DE DRENAGEM  E OAC (RUAS DE ÁREA TOPOGRÁFICA &gt;500M² E &lt;1000M²)</v>
          </cell>
          <cell r="C76" t="str">
            <v>M²</v>
          </cell>
          <cell r="D76">
            <v>10534</v>
          </cell>
          <cell r="E76">
            <v>1.97</v>
          </cell>
          <cell r="F76">
            <v>2.44</v>
          </cell>
          <cell r="G76">
            <v>20751.98</v>
          </cell>
        </row>
        <row r="77">
          <cell r="A77" t="str">
            <v>9.5</v>
          </cell>
          <cell r="B77" t="str">
            <v>PROJETO BÁSICO DE PAVIMENTAÇÃO (RUAS DE ÁREA TOPOGRÁFICA &gt;500M² E &lt;1000M²)</v>
          </cell>
          <cell r="C77" t="str">
            <v>M²</v>
          </cell>
          <cell r="D77">
            <v>10534</v>
          </cell>
          <cell r="E77">
            <v>1.28</v>
          </cell>
          <cell r="F77">
            <v>1.59</v>
          </cell>
          <cell r="G77">
            <v>13483.52</v>
          </cell>
        </row>
        <row r="78">
          <cell r="A78" t="str">
            <v>9.6</v>
          </cell>
          <cell r="B78" t="str">
            <v>PROJETO BÁSICO DE REMANEJAMENTO DE REDES DE SERVIÇOS DE UTILIDADE PÚBLICA (RUAS DE ÁREA TOPOGRÁFICA &gt;500M² E &lt;1000M²)</v>
          </cell>
          <cell r="C78" t="str">
            <v>M²</v>
          </cell>
          <cell r="D78">
            <v>10534</v>
          </cell>
          <cell r="E78">
            <v>0.51</v>
          </cell>
          <cell r="F78">
            <v>0.63</v>
          </cell>
          <cell r="G78">
            <v>5372.34</v>
          </cell>
        </row>
        <row r="79">
          <cell r="A79" t="str">
            <v>9.7</v>
          </cell>
          <cell r="B79" t="str">
            <v>PROJETO BÁSICO DE OBRA DE ARTE ESPECIAL - OAE (RUAS DE ÁREA TOPOGRÁFICA &gt;500M² E &lt;1000M²)</v>
          </cell>
          <cell r="C79" t="str">
            <v>M²</v>
          </cell>
          <cell r="D79">
            <v>0</v>
          </cell>
          <cell r="E79">
            <v>4.25</v>
          </cell>
          <cell r="F79">
            <v>5.26</v>
          </cell>
          <cell r="G79">
            <v>0</v>
          </cell>
        </row>
        <row r="80">
          <cell r="A80" t="str">
            <v>9.8</v>
          </cell>
          <cell r="B80" t="str">
            <v>PROJETO BÁSICO DE PROGRAMAÇÃO VISUAL E SINALIZAÇÃO VIÁRIA (RUAS DE ÁREA TOPOGRÁFICA &gt;500M² E &lt;1000M²)</v>
          </cell>
          <cell r="C80" t="str">
            <v>M²</v>
          </cell>
          <cell r="D80">
            <v>10534</v>
          </cell>
          <cell r="E80">
            <v>0.84</v>
          </cell>
          <cell r="F80">
            <v>1.04</v>
          </cell>
          <cell r="G80">
            <v>8848.56</v>
          </cell>
        </row>
        <row r="81">
          <cell r="A81" t="str">
            <v>9.9</v>
          </cell>
          <cell r="B81" t="str">
            <v>PROJETO BÁSICO DE DESAPROPRIAÇÃO (RUAS DE ÁREA TOPOGRÁFICA &gt;500M² E &lt;1000M²)</v>
          </cell>
          <cell r="C81" t="str">
            <v>M²</v>
          </cell>
          <cell r="D81">
            <v>10534</v>
          </cell>
          <cell r="E81">
            <v>1.57</v>
          </cell>
          <cell r="F81">
            <v>1.94</v>
          </cell>
          <cell r="G81">
            <v>16538.38</v>
          </cell>
        </row>
        <row r="82">
          <cell r="A82" t="str">
            <v>9.10</v>
          </cell>
          <cell r="B82" t="str">
            <v>PROJETO BÁSICO DE ABASTECIMENTO D’ÁGUA (RUAS DE ÁREA TOPOGRÁFICA &gt;500M² E &lt;1000M²)</v>
          </cell>
          <cell r="C82" t="str">
            <v>M²</v>
          </cell>
          <cell r="D82">
            <v>10534</v>
          </cell>
          <cell r="E82">
            <v>0.53</v>
          </cell>
          <cell r="F82">
            <v>0.66</v>
          </cell>
          <cell r="G82">
            <v>5583.02</v>
          </cell>
        </row>
        <row r="83">
          <cell r="A83" t="str">
            <v>9.11</v>
          </cell>
          <cell r="B83" t="str">
            <v>PROJETO BÁSICO DE SISTEMA DE ESGOTAMENTO SANITÁRIO (RUAS DE ÁREA TOPOGRÁFICA &gt;500M² E &lt;1000M²)</v>
          </cell>
          <cell r="C83" t="str">
            <v>M²</v>
          </cell>
          <cell r="D83">
            <v>10534</v>
          </cell>
          <cell r="E83">
            <v>0.52</v>
          </cell>
          <cell r="F83">
            <v>0.64</v>
          </cell>
          <cell r="G83">
            <v>5477.68</v>
          </cell>
        </row>
        <row r="84">
          <cell r="A84" t="str">
            <v>9.12</v>
          </cell>
          <cell r="B84" t="str">
            <v>PROJETO BÁSICO DE CONTENÇÃO (RUAS DE ÁREA TOPOGRÁFICA &gt;500M² E &lt;1000M²)</v>
          </cell>
          <cell r="C84" t="str">
            <v>M²</v>
          </cell>
          <cell r="D84">
            <v>10534</v>
          </cell>
          <cell r="E84">
            <v>0.85</v>
          </cell>
          <cell r="F84">
            <v>1.05</v>
          </cell>
          <cell r="G84">
            <v>8953.9</v>
          </cell>
        </row>
        <row r="85">
          <cell r="A85" t="str">
            <v>9.13</v>
          </cell>
          <cell r="B85" t="str">
            <v>PLANILHA ORÇAMENTÁRIA PARA PROJETOS BÁSICOS EXISTENTES (RUAS DE ÁREA TOPOGRÁFICA &gt;500M² E &lt;1000M²)</v>
          </cell>
          <cell r="C85" t="str">
            <v>M²</v>
          </cell>
          <cell r="D85">
            <v>10534</v>
          </cell>
          <cell r="E85">
            <v>2.57</v>
          </cell>
          <cell r="F85">
            <v>3.18</v>
          </cell>
          <cell r="G85">
            <v>27072.38</v>
          </cell>
        </row>
        <row r="86">
          <cell r="A86" t="str">
            <v>10.0</v>
          </cell>
          <cell r="B86" t="str">
            <v>PROJETOS EXECUTIVOS PARA ELABORAÇÃO DE PROJETOS DE PAVIMENTAÇÃO, DRENAGEM, URBANISMO E PAISAGISMO EM RUAS COM ÁREAS ENTRE 500M² E 1.000M²</v>
          </cell>
          <cell r="G86">
            <v>118823.52</v>
          </cell>
        </row>
        <row r="87">
          <cell r="A87" t="str">
            <v>10.1</v>
          </cell>
          <cell r="B87" t="str">
            <v>PROJETO EXECUTIVO DE URBANISMO E PAISAGISMO (RUAS DE ÁREA TOPOGRÁFICA &gt;500M² E &lt;1000M²)</v>
          </cell>
          <cell r="C87" t="str">
            <v>M²</v>
          </cell>
          <cell r="D87">
            <v>10534</v>
          </cell>
          <cell r="E87">
            <v>0.54</v>
          </cell>
          <cell r="F87">
            <v>0.67</v>
          </cell>
          <cell r="G87">
            <v>5688.36</v>
          </cell>
        </row>
        <row r="88">
          <cell r="A88" t="str">
            <v>10.2</v>
          </cell>
          <cell r="B88" t="str">
            <v>PROJETO EXECUTIVO GEOMÉTRICO (RUAS DE ÁREA TOPOGRÁFICA &gt;500M² E &lt;1000M²)</v>
          </cell>
          <cell r="C88" t="str">
            <v>M²</v>
          </cell>
          <cell r="D88">
            <v>10534</v>
          </cell>
          <cell r="E88">
            <v>0.88</v>
          </cell>
          <cell r="F88">
            <v>1.0900000000000001</v>
          </cell>
          <cell r="G88">
            <v>9269.92</v>
          </cell>
        </row>
        <row r="89">
          <cell r="A89" t="str">
            <v>10.3</v>
          </cell>
          <cell r="B89" t="str">
            <v>PROJETO EXECUTIVO DE TERRAPLENAGEM (RUAS DE ÁREA TOPOGRÁFICA &gt;500M² E &lt;1000M²)</v>
          </cell>
          <cell r="C89" t="str">
            <v>M²</v>
          </cell>
          <cell r="D89">
            <v>10534</v>
          </cell>
          <cell r="E89">
            <v>0.92</v>
          </cell>
          <cell r="F89">
            <v>1.1399999999999999</v>
          </cell>
          <cell r="G89">
            <v>9691.2800000000007</v>
          </cell>
        </row>
        <row r="90">
          <cell r="A90" t="str">
            <v>10.4</v>
          </cell>
          <cell r="B90" t="str">
            <v>PROJETO EXECUTIVO DE DRENAGEM  E OAC (RUAS DE ÁREA TOPOGRÁFICA &gt;500M² E &lt;1000M²)</v>
          </cell>
          <cell r="C90" t="str">
            <v>M²</v>
          </cell>
          <cell r="D90">
            <v>10534</v>
          </cell>
          <cell r="E90">
            <v>1.4</v>
          </cell>
          <cell r="F90">
            <v>1.73</v>
          </cell>
          <cell r="G90">
            <v>14747.6</v>
          </cell>
        </row>
        <row r="91">
          <cell r="A91" t="str">
            <v>10.5</v>
          </cell>
          <cell r="B91" t="str">
            <v>PROJETO EXECUTIVO DE PAVIMENTAÇÃO (RUAS DE ÁREA TOPOGRÁFICA &gt;500M² E &lt;1000M²)</v>
          </cell>
          <cell r="C91" t="str">
            <v>M²</v>
          </cell>
          <cell r="D91">
            <v>10534</v>
          </cell>
          <cell r="E91">
            <v>0.92</v>
          </cell>
          <cell r="F91">
            <v>1.1399999999999999</v>
          </cell>
          <cell r="G91">
            <v>9691.2800000000007</v>
          </cell>
        </row>
        <row r="92">
          <cell r="A92" t="str">
            <v>10.6</v>
          </cell>
          <cell r="B92" t="str">
            <v>PROJETO EXECUTIVO DE REMANEJAMENTO DE REDES DE SERVIÇOS DE UTILIDADE PÚBLICA (RUAS DE ÁREA TOPOGRÁFICA &gt;500M² E &lt;1000M²)</v>
          </cell>
          <cell r="C92" t="str">
            <v>M²</v>
          </cell>
          <cell r="D92">
            <v>10534</v>
          </cell>
          <cell r="E92">
            <v>0.33</v>
          </cell>
          <cell r="F92">
            <v>0.41</v>
          </cell>
          <cell r="G92">
            <v>3476.22</v>
          </cell>
        </row>
        <row r="93">
          <cell r="A93" t="str">
            <v>10.7</v>
          </cell>
          <cell r="B93" t="str">
            <v>PROJETO EXECUTIVO DE OBRA DE ARTE ESPECIAL - OAE (RUAS DE ÁREA TOPOGRÁFICA &gt;500M² E &lt;1000M²)</v>
          </cell>
          <cell r="C93" t="str">
            <v>M²</v>
          </cell>
          <cell r="D93">
            <v>0</v>
          </cell>
          <cell r="E93">
            <v>3.04</v>
          </cell>
          <cell r="F93">
            <v>3.76</v>
          </cell>
          <cell r="G93">
            <v>0</v>
          </cell>
        </row>
        <row r="94">
          <cell r="A94" t="str">
            <v>10.8</v>
          </cell>
          <cell r="B94" t="str">
            <v>PROJETO EXECUTIVO DE PROGRAMAÇÃO VISUAL E SINALIZAÇÃO VIÁRIA (RUAS DE ÁREA TOPOGRÁFICA &gt;500M² E &lt;1000M²)</v>
          </cell>
          <cell r="C94" t="str">
            <v>M²</v>
          </cell>
          <cell r="D94">
            <v>10534</v>
          </cell>
          <cell r="E94">
            <v>1.97</v>
          </cell>
          <cell r="F94">
            <v>2.44</v>
          </cell>
          <cell r="G94">
            <v>20751.98</v>
          </cell>
        </row>
        <row r="95">
          <cell r="A95" t="str">
            <v>10.9</v>
          </cell>
          <cell r="B95" t="str">
            <v>PROJETO EXECUTIVO DE DESAPROPRIAÇÃO (RUAS DE ÁREA TOPOGRÁFICA &gt;500M² E &lt;1000M²)</v>
          </cell>
          <cell r="C95" t="str">
            <v>M²</v>
          </cell>
          <cell r="D95">
            <v>10534</v>
          </cell>
          <cell r="E95">
            <v>1.1200000000000001</v>
          </cell>
          <cell r="F95">
            <v>1.39</v>
          </cell>
          <cell r="G95">
            <v>11798.08</v>
          </cell>
        </row>
        <row r="96">
          <cell r="A96" t="str">
            <v>10.10</v>
          </cell>
          <cell r="B96" t="str">
            <v>PROJETO EXECUTIVO DE ABASTECIMENTO D’ÁGUA (RUAS DE ÁREA TOPOGRÁFICA &gt;500M² E &lt;1000M²)</v>
          </cell>
          <cell r="C96" t="str">
            <v>M²</v>
          </cell>
          <cell r="D96">
            <v>10534</v>
          </cell>
          <cell r="E96">
            <v>0.38</v>
          </cell>
          <cell r="F96">
            <v>0.47</v>
          </cell>
          <cell r="G96">
            <v>4002.92</v>
          </cell>
        </row>
        <row r="97">
          <cell r="A97" t="str">
            <v>10.11</v>
          </cell>
          <cell r="B97" t="str">
            <v>PROJETO EXECUTIVO DE SISTEMA DE ESGOTAMENTO SANITÁRIO (RUAS DE ÁREA TOPOGRÁFICA &gt;500M² E &lt;1000M²)</v>
          </cell>
          <cell r="C97" t="str">
            <v>M²</v>
          </cell>
          <cell r="D97">
            <v>10534</v>
          </cell>
          <cell r="E97">
            <v>0.37</v>
          </cell>
          <cell r="F97">
            <v>0.46</v>
          </cell>
          <cell r="G97">
            <v>3897.58</v>
          </cell>
        </row>
        <row r="98">
          <cell r="A98" t="str">
            <v>10.12</v>
          </cell>
          <cell r="B98" t="str">
            <v>PROJETO EXECUTIVO DE CONTENÇÃO (RUAS DE ÁREA TOPOGRÁFICA &gt;500M² E &lt;1000M²)</v>
          </cell>
          <cell r="C98" t="str">
            <v>M²</v>
          </cell>
          <cell r="D98">
            <v>10534</v>
          </cell>
          <cell r="E98">
            <v>0.61</v>
          </cell>
          <cell r="F98">
            <v>0.76</v>
          </cell>
          <cell r="G98">
            <v>6425.74</v>
          </cell>
        </row>
        <row r="99">
          <cell r="A99" t="str">
            <v>10.13</v>
          </cell>
          <cell r="B99" t="str">
            <v>PLANILHA ORÇAMENTÁRIA PARA PROJETOS EXECUTIVOS EXISTENTES (RUAS DE ÁREA TOPOGRÁFICA &gt;500M² E &lt;1000M²)</v>
          </cell>
          <cell r="C99" t="str">
            <v>M²</v>
          </cell>
          <cell r="D99">
            <v>10534</v>
          </cell>
          <cell r="E99">
            <v>1.84</v>
          </cell>
          <cell r="F99">
            <v>2.2799999999999998</v>
          </cell>
          <cell r="G99">
            <v>19382.560000000001</v>
          </cell>
        </row>
        <row r="100">
          <cell r="A100" t="str">
            <v>11.0</v>
          </cell>
          <cell r="B100" t="str">
            <v>ESTUDOS TÉCNICOS PRELIMINARES  PARA REVISÃO DE PROJETOS DE PAVIMENTAÇÃO, DRENAGEM, URBANISMO E PAISAGISMO  EM RUAS COM ÁREAS ENTRE 500M² E 1.000M²</v>
          </cell>
          <cell r="G100">
            <v>9216.24</v>
          </cell>
        </row>
        <row r="101">
          <cell r="A101" t="str">
            <v>11.1</v>
          </cell>
          <cell r="B101" t="str">
            <v>ESTUDOS TOPOGRÁFICOS E PLANIALTIMÉTRICOS (RUAS DE ÁREA TOPOGRÁFICA &gt;500M² E &lt;1000M²)</v>
          </cell>
          <cell r="C101" t="str">
            <v>M²</v>
          </cell>
          <cell r="D101">
            <v>1859</v>
          </cell>
          <cell r="E101">
            <v>0.94</v>
          </cell>
          <cell r="F101">
            <v>1.1599999999999999</v>
          </cell>
          <cell r="G101">
            <v>1747.46</v>
          </cell>
        </row>
        <row r="102">
          <cell r="A102" t="str">
            <v>11.2</v>
          </cell>
          <cell r="B102" t="str">
            <v>ESTUDOS DE CONCEPÇÃO URBANÍSTICA E PAISAGÍSTICA (RUAS DE ÁREA TOPOGRÁFICA &gt;500M² E &lt;1000M²)</v>
          </cell>
          <cell r="C102" t="str">
            <v>M²</v>
          </cell>
          <cell r="D102">
            <v>924</v>
          </cell>
          <cell r="E102">
            <v>0.8</v>
          </cell>
          <cell r="F102">
            <v>0.99</v>
          </cell>
          <cell r="G102">
            <v>739.2</v>
          </cell>
        </row>
        <row r="103">
          <cell r="A103" t="str">
            <v>11.3</v>
          </cell>
          <cell r="B103" t="str">
            <v>ESTUDOS GEOTÉCNICOS (RUAS DE ÁREA TOPOGRÁFICA &gt;500M² E &lt;1000M²)</v>
          </cell>
          <cell r="C103" t="str">
            <v>M²</v>
          </cell>
          <cell r="D103">
            <v>0</v>
          </cell>
          <cell r="E103">
            <v>1.64</v>
          </cell>
          <cell r="F103">
            <v>2.0299999999999998</v>
          </cell>
          <cell r="G103">
            <v>0</v>
          </cell>
        </row>
        <row r="104">
          <cell r="A104" t="str">
            <v>11.4</v>
          </cell>
          <cell r="B104" t="str">
            <v>ESTUDOS HIDROLÓGICOS (RUAS DE ÁREA TOPOGRÁFICA &gt;500M² E &lt;1000M²)</v>
          </cell>
          <cell r="C104" t="str">
            <v>M²</v>
          </cell>
          <cell r="D104">
            <v>1859</v>
          </cell>
          <cell r="E104">
            <v>3.11</v>
          </cell>
          <cell r="F104">
            <v>3.85</v>
          </cell>
          <cell r="G104">
            <v>5781.49</v>
          </cell>
        </row>
        <row r="105">
          <cell r="A105" t="str">
            <v>11.5</v>
          </cell>
          <cell r="B105" t="str">
            <v>ESTUDOS PARA REMANEJAMENTO CONDICIONADO DE REDE DE DISTRIBUIÇÃO DE ENERGIA ELÉTRICA, ILUMINAÇÃO PÚBLICA E OUTRAS ESTRUTURAS DE UTILIDADE PÚBLICA (RUAS DE ÁREA TOPOGRÁFICA &gt;500M² E &lt;1000M²)</v>
          </cell>
          <cell r="C105" t="str">
            <v>M²</v>
          </cell>
          <cell r="D105">
            <v>1859</v>
          </cell>
          <cell r="E105">
            <v>0.51</v>
          </cell>
          <cell r="F105">
            <v>0.63</v>
          </cell>
          <cell r="G105">
            <v>948.09</v>
          </cell>
        </row>
        <row r="106">
          <cell r="A106" t="str">
            <v>12.0</v>
          </cell>
          <cell r="B106" t="str">
            <v>REVISÃO DE PROJETOS EXECUTIVOS PARA PAVIMENTAÇÃO, DRENAGEM, URBANISMO E PAISAGISMO  EM RUAS COM ÁREAS ENTRE 500M² E 1.000M²</v>
          </cell>
          <cell r="G106">
            <v>10230.77</v>
          </cell>
        </row>
        <row r="107">
          <cell r="A107" t="str">
            <v>12.1</v>
          </cell>
          <cell r="B107" t="str">
            <v>REVISÃO DO PROJETO EXECUTIVO DE URBANISMO E PAISAGISMO (RUAS DE ÁREA TOPOGRÁFICA &gt;500M² E &lt;1000M²)</v>
          </cell>
          <cell r="C107" t="str">
            <v>M²</v>
          </cell>
          <cell r="D107">
            <v>924</v>
          </cell>
          <cell r="E107">
            <v>0.38</v>
          </cell>
          <cell r="F107">
            <v>0.47</v>
          </cell>
          <cell r="G107">
            <v>351.12</v>
          </cell>
        </row>
        <row r="108">
          <cell r="A108" t="str">
            <v>12.2</v>
          </cell>
          <cell r="B108" t="str">
            <v>REVISÃO DO PROJETO EXECUTIVO GEOMÉTRICO (RUAS DE ÁREA TOPOGRÁFICA &gt;500M² E &lt;1000M²)</v>
          </cell>
          <cell r="C108" t="str">
            <v>M²</v>
          </cell>
          <cell r="D108">
            <v>1859</v>
          </cell>
          <cell r="E108">
            <v>0.63</v>
          </cell>
          <cell r="F108">
            <v>0.78</v>
          </cell>
          <cell r="G108">
            <v>1171.17</v>
          </cell>
        </row>
        <row r="109">
          <cell r="A109" t="str">
            <v>12.3</v>
          </cell>
          <cell r="B109" t="str">
            <v>REVISÃO DO PROJETO EXECUTIVO DE TERRAPLENAGEM (RUAS DE ÁREA TOPOGRÁFICA &gt;500M² E &lt;1000M²)</v>
          </cell>
          <cell r="C109" t="str">
            <v>M²</v>
          </cell>
          <cell r="D109">
            <v>1859</v>
          </cell>
          <cell r="E109">
            <v>0.65</v>
          </cell>
          <cell r="F109">
            <v>0.8</v>
          </cell>
          <cell r="G109">
            <v>1208.3499999999999</v>
          </cell>
        </row>
        <row r="110">
          <cell r="A110" t="str">
            <v>12.4</v>
          </cell>
          <cell r="B110" t="str">
            <v>REVISÃO DO PROJETO EXECUTIVO DE DRENAGEM  E OAC (RUAS DE ÁREA TOPOGRÁFICA &gt;500M² E &lt;1000M²)</v>
          </cell>
          <cell r="C110" t="str">
            <v>M²</v>
          </cell>
          <cell r="D110">
            <v>1859</v>
          </cell>
          <cell r="E110">
            <v>1</v>
          </cell>
          <cell r="F110">
            <v>1.24</v>
          </cell>
          <cell r="G110">
            <v>1859</v>
          </cell>
        </row>
        <row r="111">
          <cell r="A111" t="str">
            <v>12.5</v>
          </cell>
          <cell r="B111" t="str">
            <v>REVISÃO DO PROJETO EXECUTIVO DE PAVIMENTAÇÃO (RUAS DE ÁREA TOPOGRÁFICA &gt;500M² E &lt;1000M²)</v>
          </cell>
          <cell r="C111" t="str">
            <v>M²</v>
          </cell>
          <cell r="D111">
            <v>1859</v>
          </cell>
          <cell r="E111">
            <v>0.65</v>
          </cell>
          <cell r="F111">
            <v>0.8</v>
          </cell>
          <cell r="G111">
            <v>1208.3499999999999</v>
          </cell>
        </row>
        <row r="112">
          <cell r="A112" t="str">
            <v>12.6</v>
          </cell>
          <cell r="B112" t="str">
            <v>REVISÃO DO PROJETO EXECUTIVO DE REMANEJAMENTO DE REDES DE SERVIÇOS DE UTILIDADE PÚBLICA (RUAS DE ÁREA TOPOGRÁFICA &gt;500M² E &lt;1000M²)</v>
          </cell>
          <cell r="C112" t="str">
            <v>M²</v>
          </cell>
          <cell r="D112">
            <v>935</v>
          </cell>
          <cell r="E112">
            <v>0.26</v>
          </cell>
          <cell r="F112">
            <v>0.32</v>
          </cell>
          <cell r="G112">
            <v>243.1</v>
          </cell>
        </row>
        <row r="113">
          <cell r="A113" t="str">
            <v>12.7</v>
          </cell>
          <cell r="B113" t="str">
            <v>REVISÃO DO PROJETO EXECUTIVO DE OBRA DE ARTE ESPECIAL - OAE (RUAS DE ÁREA TOPOGRÁFICA &gt;500M² E &lt;1000M²)</v>
          </cell>
          <cell r="C113" t="str">
            <v>M²</v>
          </cell>
          <cell r="D113">
            <v>0</v>
          </cell>
          <cell r="E113">
            <v>2.17</v>
          </cell>
          <cell r="F113">
            <v>2.69</v>
          </cell>
          <cell r="G113">
            <v>0</v>
          </cell>
        </row>
        <row r="114">
          <cell r="A114" t="str">
            <v>12.8</v>
          </cell>
          <cell r="B114" t="str">
            <v>REVISÃO DO PROJETO EXECUTIVO DE PROGRAMAÇÃO VISUAL E SINALIZAÇÃO VIÁRIA (RUAS DE ÁREA TOPOGRÁFICA &gt;500M² E &lt;1000M²)</v>
          </cell>
          <cell r="C114" t="str">
            <v>M²</v>
          </cell>
          <cell r="D114">
            <v>924</v>
          </cell>
          <cell r="E114">
            <v>0.43</v>
          </cell>
          <cell r="F114">
            <v>0.53</v>
          </cell>
          <cell r="G114">
            <v>397.32</v>
          </cell>
        </row>
        <row r="115">
          <cell r="A115" t="str">
            <v>12.9</v>
          </cell>
          <cell r="B115" t="str">
            <v>REVISÃO DO PROJETO EXECUTIVO DE DESAPROPRIAÇÃO (RUAS DE ÁREA TOPOGRÁFICA &gt;500M² E &lt;1000M²)</v>
          </cell>
          <cell r="C115" t="str">
            <v>M²</v>
          </cell>
          <cell r="D115">
            <v>1859</v>
          </cell>
          <cell r="E115">
            <v>0.8</v>
          </cell>
          <cell r="F115">
            <v>0.99</v>
          </cell>
          <cell r="G115">
            <v>1487.2</v>
          </cell>
        </row>
        <row r="116">
          <cell r="A116" t="str">
            <v>12.10</v>
          </cell>
          <cell r="B116" t="str">
            <v>REVISÃO DO PROJETO EXECUTIVO DE ABASTECIMENTO D’ÁGUA (RUAS DE ÁREA TOPOGRÁFICA &gt;500M² E &lt;1000M²)</v>
          </cell>
          <cell r="C116" t="str">
            <v>M²</v>
          </cell>
          <cell r="D116">
            <v>0</v>
          </cell>
          <cell r="E116">
            <v>0.27</v>
          </cell>
          <cell r="F116">
            <v>0.33</v>
          </cell>
          <cell r="G116">
            <v>0</v>
          </cell>
        </row>
        <row r="117">
          <cell r="A117" t="str">
            <v>12.11</v>
          </cell>
          <cell r="B117" t="str">
            <v>REVISÃO DO PROJETO EXECUTIVO DE SISTEMA DE ESGOTAMENTO SANITÁRIO (RUAS DE ÁREA TOPOGRÁFICA &gt;500M² E &lt;1000M²)</v>
          </cell>
          <cell r="C117" t="str">
            <v>M²</v>
          </cell>
          <cell r="D117">
            <v>0</v>
          </cell>
          <cell r="E117">
            <v>0.26</v>
          </cell>
          <cell r="F117">
            <v>0.32</v>
          </cell>
          <cell r="G117">
            <v>0</v>
          </cell>
        </row>
        <row r="118">
          <cell r="A118" t="str">
            <v>12.12</v>
          </cell>
          <cell r="B118" t="str">
            <v>REVISÃO DO PROJETO EXECUTIVO DE CONTENÇÃO (RUAS DE ÁREA TOPOGRÁFICA &gt;500M² E &lt;1000M²)</v>
          </cell>
          <cell r="C118" t="str">
            <v>M²</v>
          </cell>
          <cell r="D118">
            <v>0</v>
          </cell>
          <cell r="E118">
            <v>0.43</v>
          </cell>
          <cell r="F118">
            <v>0.53</v>
          </cell>
          <cell r="G118">
            <v>0</v>
          </cell>
        </row>
        <row r="119">
          <cell r="A119" t="str">
            <v>12.13</v>
          </cell>
          <cell r="B119" t="str">
            <v>PLANILHA ORÇAMENTÁRIA PARA PROJETOS EXECUTIVOS REVISADOS (RUAS DE ÁREA TOPOGRÁFICA &gt;500M² E &lt;1000M²)</v>
          </cell>
          <cell r="C119" t="str">
            <v>M²</v>
          </cell>
          <cell r="D119">
            <v>1859</v>
          </cell>
          <cell r="E119">
            <v>1.24</v>
          </cell>
          <cell r="F119">
            <v>1.54</v>
          </cell>
          <cell r="G119">
            <v>2305.16</v>
          </cell>
        </row>
        <row r="120">
          <cell r="A120" t="str">
            <v>13.0</v>
          </cell>
          <cell r="B120" t="str">
            <v>ESTUDOS TÉCNICOS PRELIMINARES PARA ELABORAÇÃO DE PROJETOS DE PAVIMENTAÇÃO, DRENAGEM, URBANISMO E PAISAGISMO  EM RUAS COM ÁREAS MENORES QUE 500M²</v>
          </cell>
          <cell r="G120">
            <v>4319.7</v>
          </cell>
        </row>
        <row r="121">
          <cell r="A121" t="str">
            <v>13.1</v>
          </cell>
          <cell r="B121" t="str">
            <v>ESTUDOS TOPOGRÁFICOS E PLANIALTIMÉTRICOS (RUAS DE ÁREA TOPOGRÁFICA &lt;500M²)</v>
          </cell>
          <cell r="C121" t="str">
            <v>M²</v>
          </cell>
          <cell r="D121">
            <v>462</v>
          </cell>
          <cell r="E121">
            <v>1.26</v>
          </cell>
          <cell r="F121">
            <v>1.56</v>
          </cell>
          <cell r="G121">
            <v>582.12</v>
          </cell>
        </row>
        <row r="122">
          <cell r="A122" t="str">
            <v>13.2</v>
          </cell>
          <cell r="B122" t="str">
            <v>ESTUDOS DE CONCEPÇÃO URBANÍSTICA E PAISAGÍSTICA (RUAS DE ÁREA TOPOGRÁFICA &lt;500M²)</v>
          </cell>
          <cell r="C122" t="str">
            <v>M²</v>
          </cell>
          <cell r="D122">
            <v>462</v>
          </cell>
          <cell r="E122">
            <v>1.07</v>
          </cell>
          <cell r="F122">
            <v>1.33</v>
          </cell>
          <cell r="G122">
            <v>494.34</v>
          </cell>
        </row>
        <row r="123">
          <cell r="A123" t="str">
            <v>13.3</v>
          </cell>
          <cell r="B123" t="str">
            <v>ESTUDOS GEOTÉCNICOS (RUAS DE ÁREA TOPOGRÁFICA &lt;500M²)</v>
          </cell>
          <cell r="C123" t="str">
            <v>M²</v>
          </cell>
          <cell r="D123">
            <v>462</v>
          </cell>
          <cell r="E123">
            <v>2.19</v>
          </cell>
          <cell r="F123">
            <v>2.71</v>
          </cell>
          <cell r="G123">
            <v>1011.78</v>
          </cell>
        </row>
        <row r="124">
          <cell r="A124" t="str">
            <v>13.4</v>
          </cell>
          <cell r="B124" t="str">
            <v>ESTUDOS HIDROLÓGICOS (RUAS DE ÁREA TOPOGRÁFICA &lt;500M²)</v>
          </cell>
          <cell r="C124" t="str">
            <v>M²</v>
          </cell>
          <cell r="D124">
            <v>462</v>
          </cell>
          <cell r="E124">
            <v>4.1500000000000004</v>
          </cell>
          <cell r="F124">
            <v>5.14</v>
          </cell>
          <cell r="G124">
            <v>1917.3</v>
          </cell>
        </row>
        <row r="125">
          <cell r="A125" t="str">
            <v>13.5</v>
          </cell>
          <cell r="B125" t="str">
            <v>ESTUDOS PARA REMANEJAMENTO CONDICIONADO DE REDE DE DISTRIBUIÇÃO DE ENERGIA ELÉTRICA, ILUMINAÇÃO PÚBLICA E OUTRAS ESTRUTURAS DE UTILIDADE PÚBLICA (RUAS DE ÁREA TOPOGRÁFICA &lt;500M²)</v>
          </cell>
          <cell r="C125" t="str">
            <v>M²</v>
          </cell>
          <cell r="D125">
            <v>462</v>
          </cell>
          <cell r="E125">
            <v>0.68</v>
          </cell>
          <cell r="F125">
            <v>0.84</v>
          </cell>
          <cell r="G125">
            <v>314.16000000000003</v>
          </cell>
        </row>
        <row r="126">
          <cell r="A126" t="str">
            <v>14.0</v>
          </cell>
          <cell r="B126" t="str">
            <v>ANTEPROJETO PARA ELABORAÇÃO DE PROJETOS DE PAVIMENTAÇÃO, DRENAGEM, URBANISMO E PAISAGISMO EM RUAS COM ÁREAS MENORES QUE 500M²</v>
          </cell>
          <cell r="G126">
            <v>0</v>
          </cell>
        </row>
        <row r="127">
          <cell r="A127" t="str">
            <v>14.1</v>
          </cell>
          <cell r="B127" t="str">
            <v>ANTEPROJETO DE URBANISMO E PAISAGISMO (RUAS DE ÁREA TOPOGRÁFICA &lt;500M²)</v>
          </cell>
          <cell r="C127" t="str">
            <v>M²</v>
          </cell>
          <cell r="D127">
            <v>0</v>
          </cell>
          <cell r="E127">
            <v>0.95</v>
          </cell>
          <cell r="F127">
            <v>1.18</v>
          </cell>
          <cell r="G127">
            <v>0</v>
          </cell>
        </row>
        <row r="128">
          <cell r="A128" t="str">
            <v>15.0</v>
          </cell>
          <cell r="B128" t="str">
            <v>PROJETOS BÁSICOS PARA ELABORAÇÃO DE PROJETOS DE PAVIMENTAÇÃO, DRENAGEM, URBANISMO E PAISAGISMO EM RUAS COM ÁREAS MENORES QUE 500M²</v>
          </cell>
          <cell r="G128">
            <v>8528.5199999999986</v>
          </cell>
        </row>
        <row r="129">
          <cell r="A129" t="str">
            <v>15.1</v>
          </cell>
          <cell r="B129" t="str">
            <v>PROJETO BÁSICO DE URBANISMO E PAISAGISMO (RUAS DE ÁREA TOPOGRÁFICA &lt;500M²)</v>
          </cell>
          <cell r="C129" t="str">
            <v>M²</v>
          </cell>
          <cell r="D129">
            <v>462</v>
          </cell>
          <cell r="E129">
            <v>1.01</v>
          </cell>
          <cell r="F129">
            <v>1.25</v>
          </cell>
          <cell r="G129">
            <v>466.62</v>
          </cell>
        </row>
        <row r="130">
          <cell r="A130" t="str">
            <v>15.2</v>
          </cell>
          <cell r="B130" t="str">
            <v>PROJETO BÁSICO GEOMÉTRICO (RUAS DE ÁREA TOPOGRÁFICA &lt;500M²)</v>
          </cell>
          <cell r="C130" t="str">
            <v>M²</v>
          </cell>
          <cell r="D130">
            <v>462</v>
          </cell>
          <cell r="E130">
            <v>1.64</v>
          </cell>
          <cell r="F130">
            <v>2.0299999999999998</v>
          </cell>
          <cell r="G130">
            <v>757.68</v>
          </cell>
        </row>
        <row r="131">
          <cell r="A131" t="str">
            <v>15.3</v>
          </cell>
          <cell r="B131" t="str">
            <v>PROJETO BÁSICO DE TERRAPLENAGEM (RUAS DE ÁREA TOPOGRÁFICA &lt;500M²)</v>
          </cell>
          <cell r="C131" t="str">
            <v>M²</v>
          </cell>
          <cell r="D131">
            <v>462</v>
          </cell>
          <cell r="E131">
            <v>1.6</v>
          </cell>
          <cell r="F131">
            <v>1.98</v>
          </cell>
          <cell r="G131">
            <v>739.2</v>
          </cell>
        </row>
        <row r="132">
          <cell r="A132" t="str">
            <v>15.4</v>
          </cell>
          <cell r="B132" t="str">
            <v>PROJETO BÁSICO DE DRENAGEM  E OAC (RUAS DE ÁREA TOPOGRÁFICA &lt;500M²)</v>
          </cell>
          <cell r="C132" t="str">
            <v>M²</v>
          </cell>
          <cell r="D132">
            <v>462</v>
          </cell>
          <cell r="E132">
            <v>2.62</v>
          </cell>
          <cell r="F132">
            <v>3.24</v>
          </cell>
          <cell r="G132">
            <v>1210.44</v>
          </cell>
        </row>
        <row r="133">
          <cell r="A133" t="str">
            <v>15.5</v>
          </cell>
          <cell r="B133" t="str">
            <v>PROJETO BÁSICO DE PAVIMENTAÇÃO (RUAS DE ÁREA TOPOGRÁFICA &lt;500M²)</v>
          </cell>
          <cell r="C133" t="str">
            <v>M²</v>
          </cell>
          <cell r="D133">
            <v>462</v>
          </cell>
          <cell r="E133">
            <v>1.71</v>
          </cell>
          <cell r="F133">
            <v>2.12</v>
          </cell>
          <cell r="G133">
            <v>790.02</v>
          </cell>
        </row>
        <row r="134">
          <cell r="A134" t="str">
            <v>15.6</v>
          </cell>
          <cell r="B134" t="str">
            <v>PROJETO BÁSICO DE REMANEJAMENTO DE REDES DE SERVIÇOS DE UTILIDADE PÚBLICA (RUAS DE ÁREA TOPOGRÁFICA &lt;500M²)</v>
          </cell>
          <cell r="C134" t="str">
            <v>M²</v>
          </cell>
          <cell r="D134">
            <v>462</v>
          </cell>
          <cell r="E134">
            <v>0.68</v>
          </cell>
          <cell r="F134">
            <v>0.84</v>
          </cell>
          <cell r="G134">
            <v>314.16000000000003</v>
          </cell>
        </row>
        <row r="135">
          <cell r="A135" t="str">
            <v>15.7</v>
          </cell>
          <cell r="B135" t="str">
            <v>PROJETO BÁSICO DE OBRA DE ARTE ESPECIAL - OAE (RUAS DE ÁREA TOPOGRÁFICA &lt;500M²)</v>
          </cell>
          <cell r="C135" t="str">
            <v>M²</v>
          </cell>
          <cell r="D135">
            <v>0</v>
          </cell>
          <cell r="E135">
            <v>5.67</v>
          </cell>
          <cell r="F135">
            <v>7.02</v>
          </cell>
          <cell r="G135">
            <v>0</v>
          </cell>
        </row>
        <row r="136">
          <cell r="A136" t="str">
            <v>15.8</v>
          </cell>
          <cell r="B136" t="str">
            <v>PROJETO BÁSICO DE PROGRAMAÇÃO VISUAL E SINALIZAÇÃO VIÁRIA (RUAS DE ÁREA TOPOGRÁFICA &lt;500M²)</v>
          </cell>
          <cell r="C136" t="str">
            <v>M²</v>
          </cell>
          <cell r="D136">
            <v>462</v>
          </cell>
          <cell r="E136">
            <v>1.1200000000000001</v>
          </cell>
          <cell r="F136">
            <v>1.39</v>
          </cell>
          <cell r="G136">
            <v>517.44000000000005</v>
          </cell>
        </row>
        <row r="137">
          <cell r="A137" t="str">
            <v>15.9</v>
          </cell>
          <cell r="B137" t="str">
            <v>PROJETO BÁSICO DE DESAPROPRIAÇÃO (RUAS DE ÁREA TOPOGRÁFICA &lt;500M²)</v>
          </cell>
          <cell r="C137" t="str">
            <v>M²</v>
          </cell>
          <cell r="D137">
            <v>462</v>
          </cell>
          <cell r="E137">
            <v>2.1</v>
          </cell>
          <cell r="F137">
            <v>2.6</v>
          </cell>
          <cell r="G137">
            <v>970.2</v>
          </cell>
        </row>
        <row r="138">
          <cell r="A138" t="str">
            <v>15.10</v>
          </cell>
          <cell r="B138" t="str">
            <v>PROJETO BÁSICO DE ABASTECIMENTO D’ÁGUA (RUAS DE ÁREA TOPOGRÁFICA &lt;500M²)</v>
          </cell>
          <cell r="C138" t="str">
            <v>M²</v>
          </cell>
          <cell r="D138">
            <v>462</v>
          </cell>
          <cell r="E138">
            <v>0.71</v>
          </cell>
          <cell r="F138">
            <v>0.88</v>
          </cell>
          <cell r="G138">
            <v>328.02</v>
          </cell>
        </row>
        <row r="139">
          <cell r="A139" t="str">
            <v>15.11</v>
          </cell>
          <cell r="B139" t="str">
            <v>PROJETO BÁSICO DE SISTEMA DE ESGOTAMENTO SANITÁRIO (RUAS DE ÁREA TOPOGRÁFICA &lt;500M²)</v>
          </cell>
          <cell r="C139" t="str">
            <v>M²</v>
          </cell>
          <cell r="D139">
            <v>462</v>
          </cell>
          <cell r="E139">
            <v>0.7</v>
          </cell>
          <cell r="F139">
            <v>0.87</v>
          </cell>
          <cell r="G139">
            <v>323.39999999999998</v>
          </cell>
        </row>
        <row r="140">
          <cell r="A140" t="str">
            <v>15.12</v>
          </cell>
          <cell r="B140" t="str">
            <v>PROJETO BÁSICO DE CONTENÇÃO (RUAS DE ÁREA TOPOGRÁFICA &lt;500M²)</v>
          </cell>
          <cell r="C140" t="str">
            <v>M²</v>
          </cell>
          <cell r="D140">
            <v>462</v>
          </cell>
          <cell r="E140">
            <v>1.1399999999999999</v>
          </cell>
          <cell r="F140">
            <v>1.41</v>
          </cell>
          <cell r="G140">
            <v>526.67999999999995</v>
          </cell>
        </row>
        <row r="141">
          <cell r="A141" t="str">
            <v>15.13</v>
          </cell>
          <cell r="B141" t="str">
            <v>PLANILHA ORÇAMENTÁRIA PARA PROJETOS BÁSICOS EXISTENTES (RUAS DE ÁREA TOPOGRÁFICA &lt;500M²)</v>
          </cell>
          <cell r="C141" t="str">
            <v>M²</v>
          </cell>
          <cell r="D141">
            <v>462</v>
          </cell>
          <cell r="E141">
            <v>3.43</v>
          </cell>
          <cell r="F141">
            <v>4.25</v>
          </cell>
          <cell r="G141">
            <v>1584.66</v>
          </cell>
        </row>
        <row r="142">
          <cell r="A142" t="str">
            <v>16.0</v>
          </cell>
          <cell r="B142" t="str">
            <v>PROJETOS EXECUTIVOS PARA ELABORAÇÃO DE PROJETOS DE PAVIMENTAÇÃO, DRENAGEM, URBANISMO E PAISAGISMO EM RUAS COM ÁREAS MENORES QUE 500M²</v>
          </cell>
          <cell r="G142">
            <v>6601.98</v>
          </cell>
        </row>
        <row r="143">
          <cell r="A143" t="str">
            <v>16.1</v>
          </cell>
          <cell r="B143" t="str">
            <v>PROJETO EXECUTIVO DE URBANISMO E PAISAGISMO (RUAS DE ÁREA TOPOGRÁFICA &lt;500M²)</v>
          </cell>
          <cell r="C143" t="str">
            <v>M²</v>
          </cell>
          <cell r="D143">
            <v>462</v>
          </cell>
          <cell r="E143">
            <v>0.72</v>
          </cell>
          <cell r="F143">
            <v>0.89</v>
          </cell>
          <cell r="G143">
            <v>332.64</v>
          </cell>
        </row>
        <row r="144">
          <cell r="A144" t="str">
            <v>16.2</v>
          </cell>
          <cell r="B144" t="str">
            <v>PROJETO EXECUTIVO GEOMÉTRICO (RUAS DE ÁREA TOPOGRÁFICA &lt;500M²)</v>
          </cell>
          <cell r="C144" t="str">
            <v>M²</v>
          </cell>
          <cell r="D144">
            <v>462</v>
          </cell>
          <cell r="E144">
            <v>1.17</v>
          </cell>
          <cell r="F144">
            <v>1.45</v>
          </cell>
          <cell r="G144">
            <v>540.54</v>
          </cell>
        </row>
        <row r="145">
          <cell r="A145" t="str">
            <v>16.3</v>
          </cell>
          <cell r="B145" t="str">
            <v>PROJETO EXECUTIVO DE TERRAPLENAGEM (RUAS DE ÁREA TOPOGRÁFICA &lt;500M²)</v>
          </cell>
          <cell r="C145" t="str">
            <v>M²</v>
          </cell>
          <cell r="D145">
            <v>462</v>
          </cell>
          <cell r="E145">
            <v>1.22</v>
          </cell>
          <cell r="F145">
            <v>1.51</v>
          </cell>
          <cell r="G145">
            <v>563.64</v>
          </cell>
        </row>
        <row r="146">
          <cell r="A146" t="str">
            <v>16.4</v>
          </cell>
          <cell r="B146" t="str">
            <v>PROJETO EXECUTIVO DE DRENAGEM  E OAC (RUAS DE ÁREA TOPOGRÁFICA &lt;500M²)</v>
          </cell>
          <cell r="C146" t="str">
            <v>M²</v>
          </cell>
          <cell r="D146">
            <v>462</v>
          </cell>
          <cell r="E146">
            <v>1.75</v>
          </cell>
          <cell r="F146">
            <v>2.17</v>
          </cell>
          <cell r="G146">
            <v>808.5</v>
          </cell>
        </row>
        <row r="147">
          <cell r="A147" t="str">
            <v>16.5</v>
          </cell>
          <cell r="B147" t="str">
            <v>PROJETO EXECUTIVO DE PAVIMENTAÇÃO (RUAS DE ÁREA TOPOGRÁFICA &lt;500M²)</v>
          </cell>
          <cell r="C147" t="str">
            <v>M²</v>
          </cell>
          <cell r="D147">
            <v>462</v>
          </cell>
          <cell r="E147">
            <v>1.22</v>
          </cell>
          <cell r="F147">
            <v>1.51</v>
          </cell>
          <cell r="G147">
            <v>563.64</v>
          </cell>
        </row>
        <row r="148">
          <cell r="A148" t="str">
            <v>16.6</v>
          </cell>
          <cell r="B148" t="str">
            <v>PROJETO EXECUTIVO DE REMANEJAMENTO DE REDES DE SERVIÇOS DE UTILIDADE PÚBLICA (RUAS DE ÁREA TOPOGRÁFICA &lt;500M²)</v>
          </cell>
          <cell r="C148" t="str">
            <v>M²</v>
          </cell>
          <cell r="D148">
            <v>462</v>
          </cell>
          <cell r="E148">
            <v>0.48</v>
          </cell>
          <cell r="F148">
            <v>0.59</v>
          </cell>
          <cell r="G148">
            <v>221.76</v>
          </cell>
        </row>
        <row r="149">
          <cell r="A149" t="str">
            <v>16.7</v>
          </cell>
          <cell r="B149" t="str">
            <v>PROJETO EXECUTIVO DE OBRA DE ARTE ESPECIAL - OAE (RUAS DE ÁREA TOPOGRÁFICA &lt;500M²)</v>
          </cell>
          <cell r="C149" t="str">
            <v>M²</v>
          </cell>
          <cell r="D149">
            <v>0</v>
          </cell>
          <cell r="E149">
            <v>4.05</v>
          </cell>
          <cell r="F149">
            <v>5.0199999999999996</v>
          </cell>
          <cell r="G149">
            <v>0</v>
          </cell>
        </row>
        <row r="150">
          <cell r="A150" t="str">
            <v>16.8</v>
          </cell>
          <cell r="B150" t="str">
            <v>PROJETO EXECUTIVO DE PROGRAMAÇÃO VISUAL E SINALIZAÇÃO VIÁRIA (RUAS DE ÁREA TOPOGRÁFICA &lt;500M²)</v>
          </cell>
          <cell r="C150" t="str">
            <v>M²</v>
          </cell>
          <cell r="D150">
            <v>462</v>
          </cell>
          <cell r="E150">
            <v>1.97</v>
          </cell>
          <cell r="F150">
            <v>2.44</v>
          </cell>
          <cell r="G150">
            <v>910.14</v>
          </cell>
        </row>
        <row r="151">
          <cell r="A151" t="str">
            <v>16.9</v>
          </cell>
          <cell r="B151" t="str">
            <v>PROJETO EXECUTIVO DE DESAPROPRIAÇÃO (RUAS DE ÁREA TOPOGRÁFICA &lt;500M²)</v>
          </cell>
          <cell r="C151" t="str">
            <v>M²</v>
          </cell>
          <cell r="D151">
            <v>462</v>
          </cell>
          <cell r="E151">
            <v>1.5</v>
          </cell>
          <cell r="F151">
            <v>1.86</v>
          </cell>
          <cell r="G151">
            <v>693</v>
          </cell>
        </row>
        <row r="152">
          <cell r="A152" t="str">
            <v>16.10</v>
          </cell>
          <cell r="B152" t="str">
            <v>PROJETO EXECUTIVO DE ABASTECIMENTO D’ÁGUA (RUAS DE ÁREA TOPOGRÁFICA &lt;500M²)</v>
          </cell>
          <cell r="C152" t="str">
            <v>M²</v>
          </cell>
          <cell r="D152">
            <v>462</v>
          </cell>
          <cell r="E152">
            <v>0.5</v>
          </cell>
          <cell r="F152">
            <v>0.62</v>
          </cell>
          <cell r="G152">
            <v>231</v>
          </cell>
        </row>
        <row r="153">
          <cell r="A153" t="str">
            <v>16.11</v>
          </cell>
          <cell r="B153" t="str">
            <v>PROJETO EXECUTIVO DE SISTEMA DE ESGOTAMENTO SANITÁRIO (RUAS DE ÁREA TOPOGRÁFICA &lt;500M²)</v>
          </cell>
          <cell r="C153" t="str">
            <v>M²</v>
          </cell>
          <cell r="D153">
            <v>462</v>
          </cell>
          <cell r="E153">
            <v>0.5</v>
          </cell>
          <cell r="F153">
            <v>0.62</v>
          </cell>
          <cell r="G153">
            <v>231</v>
          </cell>
        </row>
        <row r="154">
          <cell r="A154" t="str">
            <v>16.12</v>
          </cell>
          <cell r="B154" t="str">
            <v>PROJETO EXECUTIVO DE CONTENÇÃO (RUAS DE ÁREA TOPOGRÁFICA &lt;500M²)</v>
          </cell>
          <cell r="C154" t="str">
            <v>M²</v>
          </cell>
          <cell r="D154">
            <v>462</v>
          </cell>
          <cell r="E154">
            <v>0.81</v>
          </cell>
          <cell r="F154">
            <v>1</v>
          </cell>
          <cell r="G154">
            <v>374.22</v>
          </cell>
        </row>
        <row r="155">
          <cell r="A155" t="str">
            <v>16.13</v>
          </cell>
          <cell r="B155" t="str">
            <v>PLANILHA ORÇAMENTÁRIA PARA PROJETOS EXECUTIVOS EXISTENTES (RUAS DE ÁREA TOPOGRÁFICA &lt;500M²)</v>
          </cell>
          <cell r="C155" t="str">
            <v>M²</v>
          </cell>
          <cell r="D155">
            <v>462</v>
          </cell>
          <cell r="E155">
            <v>2.4500000000000002</v>
          </cell>
          <cell r="F155">
            <v>3.03</v>
          </cell>
          <cell r="G155">
            <v>1131.9000000000001</v>
          </cell>
        </row>
        <row r="156">
          <cell r="A156" t="str">
            <v>17.0</v>
          </cell>
          <cell r="B156" t="str">
            <v>ESTUDOS TÉCNICOS PRELIMINARES  PARA REVISÃO DE PROJETOS DE PAVIMENTAÇÃO, DRENAGEM, URBANISMO E PAISAGISMO  EM RUAS COM ÁREAS MENORES QUE 500M²</v>
          </cell>
          <cell r="G156">
            <v>3611.37</v>
          </cell>
        </row>
        <row r="157">
          <cell r="A157" t="str">
            <v>17.1</v>
          </cell>
          <cell r="B157" t="str">
            <v>ESTUDOS TOPOGRÁFICOS E PLANIALTIMÉTRICOS (RUAS DE ÁREA TOPOGRÁFICA &lt;500M²)</v>
          </cell>
          <cell r="C157" t="str">
            <v>M²</v>
          </cell>
          <cell r="D157">
            <v>593</v>
          </cell>
          <cell r="E157">
            <v>1.26</v>
          </cell>
          <cell r="F157">
            <v>1.56</v>
          </cell>
          <cell r="G157">
            <v>747.18</v>
          </cell>
        </row>
        <row r="158">
          <cell r="A158" t="str">
            <v>17.2</v>
          </cell>
          <cell r="B158" t="str">
            <v>ESTUDOS DE CONCEPÇÃO URBANÍSTICA E PAISAGÍSTICA (RUAS DE ÁREA TOPOGRÁFICA &lt;500M²)</v>
          </cell>
          <cell r="C158" t="str">
            <v>M²</v>
          </cell>
          <cell r="D158">
            <v>0</v>
          </cell>
          <cell r="E158">
            <v>1.01</v>
          </cell>
          <cell r="F158">
            <v>1.25</v>
          </cell>
          <cell r="G158">
            <v>0</v>
          </cell>
        </row>
        <row r="159">
          <cell r="A159" t="str">
            <v>17.3</v>
          </cell>
          <cell r="B159" t="str">
            <v>ESTUDOS GEOTÉCNICOS (RUAS DE ÁREA TOPOGRÁFICA &lt;500M²)</v>
          </cell>
          <cell r="C159" t="str">
            <v>M²</v>
          </cell>
          <cell r="D159">
            <v>0</v>
          </cell>
          <cell r="E159">
            <v>2.19</v>
          </cell>
          <cell r="F159">
            <v>2.71</v>
          </cell>
          <cell r="G159">
            <v>0</v>
          </cell>
        </row>
        <row r="160">
          <cell r="A160" t="str">
            <v>17.4</v>
          </cell>
          <cell r="B160" t="str">
            <v>ESTUDOS HIDROLÓGICOS (RUAS DE ÁREA TOPOGRÁFICA &lt;500M²)</v>
          </cell>
          <cell r="C160" t="str">
            <v>M²</v>
          </cell>
          <cell r="D160">
            <v>593</v>
          </cell>
          <cell r="E160">
            <v>4.1500000000000004</v>
          </cell>
          <cell r="F160">
            <v>5.14</v>
          </cell>
          <cell r="G160">
            <v>2460.9499999999998</v>
          </cell>
        </row>
        <row r="161">
          <cell r="A161" t="str">
            <v>17.5</v>
          </cell>
          <cell r="B161" t="str">
            <v>ESTUDOS PARA REMANEJAMENTO CONDICIONADO DE REDE DE DISTRIBUIÇÃO DE ENERGIA ELÉTRICA, ILUMINAÇÃO PÚBLICA E OUTRAS ESTRUTURAS DE UTILIDADE PÚBLICA (RUAS DE ÁREA TOPOGRÁFICA &lt;500M²)</v>
          </cell>
          <cell r="C161" t="str">
            <v>M²</v>
          </cell>
          <cell r="D161">
            <v>593</v>
          </cell>
          <cell r="E161">
            <v>0.68</v>
          </cell>
          <cell r="F161">
            <v>0.84</v>
          </cell>
          <cell r="G161">
            <v>403.24</v>
          </cell>
        </row>
        <row r="162">
          <cell r="A162" t="str">
            <v>18.0</v>
          </cell>
          <cell r="B162" t="str">
            <v>REVISÃO DE PROJETOS EXECUTIVOS PARA PAVIMENTAÇÃO, DRENAGEM, URBANISMO E PAISAGISMO  EM RUAS COM ÁREAS COM ÁREAS MENORES QUE 500M²</v>
          </cell>
          <cell r="G162">
            <v>3912.24</v>
          </cell>
        </row>
        <row r="163">
          <cell r="A163" t="str">
            <v>18.1</v>
          </cell>
          <cell r="B163" t="str">
            <v>REVISÃO DO PROJETO EXECUTIVO DE URBANISMO E PAISAGISMO (RUAS DE ÁREA TOPOGRÁFICA &lt;500M²)</v>
          </cell>
          <cell r="C163" t="str">
            <v>M²</v>
          </cell>
          <cell r="D163">
            <v>318</v>
          </cell>
          <cell r="E163">
            <v>0.51</v>
          </cell>
          <cell r="F163">
            <v>0.63</v>
          </cell>
          <cell r="G163">
            <v>162.18</v>
          </cell>
        </row>
        <row r="164">
          <cell r="A164" t="str">
            <v>18.2</v>
          </cell>
          <cell r="B164" t="str">
            <v>REVISÃO DO PROJETO EXECUTIVO GEOMÉTRICO (RUAS DE ÁREA TOPOGRÁFICA &lt;500M²)</v>
          </cell>
          <cell r="C164" t="str">
            <v>M²</v>
          </cell>
          <cell r="D164">
            <v>593</v>
          </cell>
          <cell r="E164">
            <v>0.84</v>
          </cell>
          <cell r="F164">
            <v>1.04</v>
          </cell>
          <cell r="G164">
            <v>498.12</v>
          </cell>
        </row>
        <row r="165">
          <cell r="A165" t="str">
            <v>18.3</v>
          </cell>
          <cell r="B165" t="str">
            <v>REVISÃO DO PROJETO EXECUTIVO DE TERRAPLENAGEM (RUAS DE ÁREA TOPOGRÁFICA &lt;500M²)</v>
          </cell>
          <cell r="C165" t="str">
            <v>M²</v>
          </cell>
          <cell r="D165">
            <v>593</v>
          </cell>
          <cell r="E165">
            <v>0.87</v>
          </cell>
          <cell r="F165">
            <v>1.08</v>
          </cell>
          <cell r="G165">
            <v>515.91</v>
          </cell>
        </row>
        <row r="166">
          <cell r="A166" t="str">
            <v>18.4</v>
          </cell>
          <cell r="B166" t="str">
            <v>REVISÃO DO PROJETO EXECUTIVO DE DRENAGEM  E OAC (RUAS DE ÁREA TOPOGRÁFICA &lt;500M²)</v>
          </cell>
          <cell r="C166" t="str">
            <v>M²</v>
          </cell>
          <cell r="D166">
            <v>593</v>
          </cell>
          <cell r="E166">
            <v>1.34</v>
          </cell>
          <cell r="F166">
            <v>1.66</v>
          </cell>
          <cell r="G166">
            <v>794.62</v>
          </cell>
        </row>
        <row r="167">
          <cell r="A167" t="str">
            <v>18.5</v>
          </cell>
          <cell r="B167" t="str">
            <v>REVISÃO DO PROJETO EXECUTIVO DE PAVIMENTAÇÃO (RUAS DE ÁREA TOPOGRÁFICA &lt;500M²)</v>
          </cell>
          <cell r="C167" t="str">
            <v>M²</v>
          </cell>
          <cell r="D167">
            <v>593</v>
          </cell>
          <cell r="E167">
            <v>0.87</v>
          </cell>
          <cell r="F167">
            <v>1.08</v>
          </cell>
          <cell r="G167">
            <v>515.91</v>
          </cell>
        </row>
        <row r="168">
          <cell r="A168" t="str">
            <v>18.6</v>
          </cell>
          <cell r="B168" t="str">
            <v>REVISÃO DO PROJETO EXECUTIVO DE REMANEJAMENTO DE REDES DE SERVIÇOS DE UTILIDADE PÚBLICA (RUAS DE ÁREA TOPOGRÁFICA &lt;500M²)</v>
          </cell>
          <cell r="C168" t="str">
            <v>M²</v>
          </cell>
          <cell r="D168">
            <v>275</v>
          </cell>
          <cell r="E168">
            <v>0.34</v>
          </cell>
          <cell r="F168">
            <v>0.42</v>
          </cell>
          <cell r="G168">
            <v>93.5</v>
          </cell>
        </row>
        <row r="169">
          <cell r="A169" t="str">
            <v>18.7</v>
          </cell>
          <cell r="B169" t="str">
            <v>REVISÃO DO PROJETO EXECUTIVO DE OBRA DE ARTE ESPECIAL - OAE (RUAS DE ÁREA TOPOGRÁFICA &lt;500M²)</v>
          </cell>
          <cell r="C169" t="str">
            <v>M²</v>
          </cell>
          <cell r="D169">
            <v>0</v>
          </cell>
          <cell r="E169">
            <v>2.89</v>
          </cell>
          <cell r="F169">
            <v>3.58</v>
          </cell>
          <cell r="G169">
            <v>0</v>
          </cell>
        </row>
        <row r="170">
          <cell r="A170" t="str">
            <v>18.8</v>
          </cell>
          <cell r="B170" t="str">
            <v>REVISÃO DO PROJETO EXECUTIVO DE PROGRAMAÇÃO VISUAL E SINALIZAÇÃO VIÁRIA (RUAS DE ÁREA TOPOGRÁFICA &lt;500M²)</v>
          </cell>
          <cell r="C170" t="str">
            <v>M²</v>
          </cell>
          <cell r="D170">
            <v>0</v>
          </cell>
          <cell r="E170">
            <v>0.56999999999999995</v>
          </cell>
          <cell r="F170">
            <v>0.71</v>
          </cell>
          <cell r="G170">
            <v>0</v>
          </cell>
        </row>
        <row r="171">
          <cell r="A171" t="str">
            <v>18.9</v>
          </cell>
          <cell r="B171" t="str">
            <v>REVISÃO DO PROJETO EXECUTIVO DE DESAPROPRIAÇÃO (RUAS DE ÁREA TOPOGRÁFICA &lt;500M²)</v>
          </cell>
          <cell r="C171" t="str">
            <v>M²</v>
          </cell>
          <cell r="D171">
            <v>275</v>
          </cell>
          <cell r="E171">
            <v>1.07</v>
          </cell>
          <cell r="F171">
            <v>1.33</v>
          </cell>
          <cell r="G171">
            <v>294.25</v>
          </cell>
        </row>
        <row r="172">
          <cell r="A172" t="str">
            <v>18.10</v>
          </cell>
          <cell r="B172" t="str">
            <v>REVISÃO DO PROJETO EXECUTIVO DE ABASTECIMENTO D’ÁGUA (RUAS DE ÁREA TOPOGRÁFICA &lt;500M²)</v>
          </cell>
          <cell r="C172" t="str">
            <v>M²</v>
          </cell>
          <cell r="D172">
            <v>0</v>
          </cell>
          <cell r="E172">
            <v>0.36</v>
          </cell>
          <cell r="F172">
            <v>0.45</v>
          </cell>
          <cell r="G172">
            <v>0</v>
          </cell>
        </row>
        <row r="173">
          <cell r="A173" t="str">
            <v>18.11</v>
          </cell>
          <cell r="B173" t="str">
            <v>REVISÃO DO PROJETO EXECUTIVO DE SISTEMA DE ESGOTAMENTO SANITÁRIO (RUAS DE ÁREA TOPOGRÁFICA &lt;500M²)</v>
          </cell>
          <cell r="C173" t="str">
            <v>M²</v>
          </cell>
          <cell r="D173">
            <v>0</v>
          </cell>
          <cell r="E173">
            <v>0.35</v>
          </cell>
          <cell r="F173">
            <v>0.43</v>
          </cell>
          <cell r="G173">
            <v>0</v>
          </cell>
        </row>
        <row r="174">
          <cell r="A174" t="str">
            <v>18.12</v>
          </cell>
          <cell r="B174" t="str">
            <v>REVISÃO DO PROJETO EXECUTIVO DE CONTENÇÃO (RUAS DE ÁREA TOPOGRÁFICA &lt;500M²)</v>
          </cell>
          <cell r="C174" t="str">
            <v>M²</v>
          </cell>
          <cell r="D174">
            <v>0</v>
          </cell>
          <cell r="E174">
            <v>0.57999999999999996</v>
          </cell>
          <cell r="F174">
            <v>0.72</v>
          </cell>
          <cell r="G174">
            <v>0</v>
          </cell>
        </row>
        <row r="175">
          <cell r="A175" t="str">
            <v>18.13</v>
          </cell>
          <cell r="B175" t="str">
            <v>PLANILHA ORÇAMENTÁRIA PARA PROJETOS EXECUTIVOS REVISADOS (RUAS DE ÁREA TOPOGRÁFICA &lt;500M²)</v>
          </cell>
          <cell r="C175" t="str">
            <v>M²</v>
          </cell>
          <cell r="D175">
            <v>593</v>
          </cell>
          <cell r="E175">
            <v>1.75</v>
          </cell>
          <cell r="F175">
            <v>2.17</v>
          </cell>
          <cell r="G175">
            <v>1037.75</v>
          </cell>
        </row>
        <row r="176">
          <cell r="B176" t="str">
            <v>PREÇO GLOBAL DOS SERVIÇOS (R$)</v>
          </cell>
          <cell r="G176">
            <v>3234028.26</v>
          </cell>
        </row>
      </sheetData>
      <sheetData sheetId="9">
        <row r="1">
          <cell r="A1" t="str">
            <v>Prefeitura da Cidade do Recife</v>
          </cell>
        </row>
        <row r="2">
          <cell r="A2" t="str">
            <v>Secretaria de Infraestrutura</v>
          </cell>
        </row>
        <row r="3">
          <cell r="A3" t="str">
            <v>Autarquia de Manutenção e Limpeza Urbana - EMLURB</v>
          </cell>
        </row>
        <row r="4">
          <cell r="A4" t="str">
            <v>CONTRATAÇÃO DE EMPRESA ESPECIALIZADA DE ENGENHARIA PARA ELABORAÇÃO E READEQUAÇÃO DE PROJETOS EXECUTIVOS DE INFRAESTRUTURA URBANA, CONTEMPLANDO AS DISCIPLINAS DE GEOMETRIA, PAVIMENTAÇÃO, TERRAPLENAGEM, DRENAGEM, URBANISMO, PAISAGISMO, ESTRUTURAS DE CONTENÇ</v>
          </cell>
          <cell r="F4" t="str">
            <v>TABELAS DE REFERÊNCIA:DNIT CONSULTORIA OUT/20 E SICRO JAN/2021</v>
          </cell>
        </row>
        <row r="5">
          <cell r="A5" t="str">
            <v>PLANILHA ORÇAMENTÁRIA Nº DPPT                      /2021   -   LOTE 01 - RPA 05</v>
          </cell>
        </row>
        <row r="6">
          <cell r="F6" t="str">
            <v>BDI</v>
          </cell>
          <cell r="G6">
            <v>0.2384</v>
          </cell>
        </row>
        <row r="7">
          <cell r="A7" t="str">
            <v>ITEM</v>
          </cell>
          <cell r="B7" t="str">
            <v>DISCRIMINAÇÃO / ESPECIFICAÇÃO DOS SERVIÇOS</v>
          </cell>
          <cell r="C7" t="str">
            <v>UNID.</v>
          </cell>
          <cell r="D7" t="str">
            <v>QUANT.</v>
          </cell>
          <cell r="E7" t="str">
            <v>PREÇO UNIT BÁSICO - SEM BDI (R$)</v>
          </cell>
          <cell r="F7" t="str">
            <v>PREÇO UNIT MÁXIMO C/BDI DE 23,84% (R$)</v>
          </cell>
          <cell r="G7" t="str">
            <v>PREÇO TOTALC/ BDI (R$)</v>
          </cell>
        </row>
        <row r="8">
          <cell r="A8" t="str">
            <v>1.0</v>
          </cell>
          <cell r="B8" t="str">
            <v>ESTUDOS TÉCNICOS PRELIMINARES PARA ELABORAÇÃO DE PROJETOS DE PAVIMENTAÇÃO, DRENAGEM, URBANISMO E PAISAGISMO  EM RUAS COM ÁREAS ACIMA DE 1.000M²</v>
          </cell>
          <cell r="G8">
            <v>993048</v>
          </cell>
        </row>
        <row r="9">
          <cell r="A9" t="str">
            <v>1.1</v>
          </cell>
          <cell r="B9" t="str">
            <v>ESTUDOS TOPOGRÁFICOS E PLANIALTIMÉTRICOS (RUAS DE ÁREA TOPOGRÁFICA &gt;1000M²)</v>
          </cell>
          <cell r="C9" t="str">
            <v>M²</v>
          </cell>
          <cell r="D9">
            <v>177330</v>
          </cell>
          <cell r="E9">
            <v>0.75</v>
          </cell>
          <cell r="F9">
            <v>0.93</v>
          </cell>
          <cell r="G9">
            <v>132997.5</v>
          </cell>
        </row>
        <row r="10">
          <cell r="A10" t="str">
            <v>1.2</v>
          </cell>
          <cell r="B10" t="str">
            <v xml:space="preserve">ESTUDOS DE CONCEPÇÃO ARQUITETÔNICA, URBANÍSTICA E PAISAGÍSTICA (RUAS DE ÁREA TOPOGRÁFICA &gt;1000M²) </v>
          </cell>
          <cell r="C10" t="str">
            <v>M²</v>
          </cell>
          <cell r="D10">
            <v>177330</v>
          </cell>
          <cell r="E10">
            <v>0.64</v>
          </cell>
          <cell r="F10">
            <v>0.79</v>
          </cell>
          <cell r="G10">
            <v>113491.2</v>
          </cell>
        </row>
        <row r="11">
          <cell r="A11" t="str">
            <v>1.3</v>
          </cell>
          <cell r="B11" t="str">
            <v xml:space="preserve">ESTUDOS GEOTÉCNICOS - ESTUDOS PRELIMINARES (RUAS DE ÁREA TOPOGRÁFICA &gt;1000M²) </v>
          </cell>
          <cell r="C11" t="str">
            <v>M²</v>
          </cell>
          <cell r="D11">
            <v>177330</v>
          </cell>
          <cell r="E11">
            <v>1.31</v>
          </cell>
          <cell r="F11">
            <v>1.62</v>
          </cell>
          <cell r="G11">
            <v>232302.3</v>
          </cell>
        </row>
        <row r="12">
          <cell r="A12" t="str">
            <v>1.4</v>
          </cell>
          <cell r="B12" t="str">
            <v xml:space="preserve">ESTUDOS HIDROLÓGICOS - - ESTUDOS PRELIMINARES (RUAS DE ÁREA TOPOGRÁFICA &gt;1000M²) </v>
          </cell>
          <cell r="C12" t="str">
            <v>M²</v>
          </cell>
          <cell r="D12">
            <v>177330</v>
          </cell>
          <cell r="E12">
            <v>2.4900000000000002</v>
          </cell>
          <cell r="F12">
            <v>3.08</v>
          </cell>
          <cell r="G12">
            <v>441551.7</v>
          </cell>
        </row>
        <row r="13">
          <cell r="A13" t="str">
            <v>1.5</v>
          </cell>
          <cell r="B13" t="str">
            <v xml:space="preserve">ESTUDOS PARA REMANEJAMENTO CONDICIONADO DE REDE DE DISTRIBUIÇÃO DE ENERGIA ELÉTRICA, ILUMINAÇÃO PÚBLICA E OUTRAS ESTRUTURAS DE UTILIDADE PÚBLICA - ESTUDOS PRELIMINARES (RUAS DE ÁREA TOPOGRÁFICA &gt;1000M²) </v>
          </cell>
          <cell r="C13" t="str">
            <v>M²</v>
          </cell>
          <cell r="D13">
            <v>177330</v>
          </cell>
          <cell r="E13">
            <v>0.41</v>
          </cell>
          <cell r="F13">
            <v>0.51</v>
          </cell>
          <cell r="G13">
            <v>72705.3</v>
          </cell>
        </row>
        <row r="14">
          <cell r="A14" t="str">
            <v>2.0</v>
          </cell>
          <cell r="B14" t="str">
            <v>ANTEPROJETO PARA ELABORAÇÃO DE PROJETOS DE PAVIMENTAÇÃO, DRENAGEM, URBANISMO E PAISAGISMO EM RUAS COM ÁREAS ACIMA DE 1.000M²</v>
          </cell>
          <cell r="G14">
            <v>0</v>
          </cell>
        </row>
        <row r="15">
          <cell r="A15" t="str">
            <v>2.1</v>
          </cell>
          <cell r="B15" t="str">
            <v xml:space="preserve">ANTEPROJETO DE URBANISMO E PAISAGISMO (RUAS DE ÁREA TOPOGRÁFICA &gt;1000M²) </v>
          </cell>
          <cell r="C15" t="str">
            <v>M²</v>
          </cell>
          <cell r="D15">
            <v>0</v>
          </cell>
          <cell r="E15">
            <v>0.6</v>
          </cell>
          <cell r="F15">
            <v>0.74</v>
          </cell>
          <cell r="G15">
            <v>0</v>
          </cell>
        </row>
        <row r="16">
          <cell r="A16" t="str">
            <v>3.0</v>
          </cell>
          <cell r="B16" t="str">
            <v>PROJETOS BÁSICOS PARA ELABORAÇÃO DE PROJETOS DE PAVIMENTAÇÃO, DRENAGEM, URBANISMO E PAISAGISMO EM RUAS COM ÁREAS ACIMA DE 1.000M²</v>
          </cell>
          <cell r="G16">
            <v>1831818.9000000001</v>
          </cell>
        </row>
        <row r="17">
          <cell r="A17" t="str">
            <v>3.1</v>
          </cell>
          <cell r="B17" t="str">
            <v xml:space="preserve">PROJETO BÁSICO DE URBANISMO E PAISAGISMO (RUAS DE ÁREA TOPOGRÁFICA &gt;1000M²) </v>
          </cell>
          <cell r="C17" t="str">
            <v>M²</v>
          </cell>
          <cell r="D17">
            <v>177330</v>
          </cell>
          <cell r="E17">
            <v>0.6</v>
          </cell>
          <cell r="F17">
            <v>0.74</v>
          </cell>
          <cell r="G17">
            <v>106398</v>
          </cell>
        </row>
        <row r="18">
          <cell r="A18" t="str">
            <v>3.2</v>
          </cell>
          <cell r="B18" t="str">
            <v xml:space="preserve">PROJETO BÁSICO GEOMÉTRICO (RUAS DE ÁREA TOPOGRÁFICA &gt;1000M²) </v>
          </cell>
          <cell r="C18" t="str">
            <v>M²</v>
          </cell>
          <cell r="D18">
            <v>177330</v>
          </cell>
          <cell r="E18">
            <v>0.98</v>
          </cell>
          <cell r="F18">
            <v>1.21</v>
          </cell>
          <cell r="G18">
            <v>173783.4</v>
          </cell>
        </row>
        <row r="19">
          <cell r="A19" t="str">
            <v>3.3</v>
          </cell>
          <cell r="B19" t="str">
            <v xml:space="preserve">PROJETO BÁSICO DE TERRAPLANAGEM (RUAS DE ÁREA TOPOGRÁFICA &gt;1000M²) </v>
          </cell>
          <cell r="C19" t="str">
            <v>M²</v>
          </cell>
          <cell r="D19">
            <v>177330</v>
          </cell>
          <cell r="E19">
            <v>1.03</v>
          </cell>
          <cell r="F19">
            <v>1.28</v>
          </cell>
          <cell r="G19">
            <v>182649.9</v>
          </cell>
        </row>
        <row r="20">
          <cell r="A20" t="str">
            <v>3.4</v>
          </cell>
          <cell r="B20" t="str">
            <v xml:space="preserve">PROJETO BÁSICO DE DRENAGEM  E OAC (RUAS DE ÁREA TOPOGRÁFICA &gt;1000M²) </v>
          </cell>
          <cell r="C20" t="str">
            <v>M²</v>
          </cell>
          <cell r="D20">
            <v>177330</v>
          </cell>
          <cell r="E20">
            <v>0.77</v>
          </cell>
          <cell r="F20">
            <v>0.95</v>
          </cell>
          <cell r="G20">
            <v>136544.1</v>
          </cell>
        </row>
        <row r="21">
          <cell r="A21" t="str">
            <v>3.5</v>
          </cell>
          <cell r="B21" t="str">
            <v xml:space="preserve">PROJETO BÁSICO DE PAVIMENTAÇÃO  (RUAS DE ÁREA TOPOGRÁFICA &gt;1000M²) </v>
          </cell>
          <cell r="C21" t="str">
            <v>M²</v>
          </cell>
          <cell r="D21">
            <v>177330</v>
          </cell>
          <cell r="E21">
            <v>1.03</v>
          </cell>
          <cell r="F21">
            <v>1.28</v>
          </cell>
          <cell r="G21">
            <v>182649.9</v>
          </cell>
        </row>
        <row r="22">
          <cell r="A22" t="str">
            <v>3.6</v>
          </cell>
          <cell r="B22" t="str">
            <v xml:space="preserve">PROJETO BÁSICO DE REMANEJAMENTO DE REDES DE SERVIÇOS DE UTILIDADE PÚBLICA  (RUAS DE ÁREA TOPOGRÁFICA &gt;1000M²) </v>
          </cell>
          <cell r="C22" t="str">
            <v>M²</v>
          </cell>
          <cell r="D22">
            <v>177330</v>
          </cell>
          <cell r="E22">
            <v>0.41</v>
          </cell>
          <cell r="F22">
            <v>0.51</v>
          </cell>
          <cell r="G22">
            <v>72705.3</v>
          </cell>
        </row>
        <row r="23">
          <cell r="A23" t="str">
            <v>3.7</v>
          </cell>
          <cell r="B23" t="str">
            <v xml:space="preserve">PROJETO BÁSICO DE OBRA DE ARTE ESPECIAL - OAE (RUAS DE ÁREA TOPOGRÁFICA &gt;1000M²) </v>
          </cell>
          <cell r="C23" t="str">
            <v>M²</v>
          </cell>
          <cell r="D23">
            <v>0</v>
          </cell>
          <cell r="E23">
            <v>3.4</v>
          </cell>
          <cell r="F23">
            <v>4.21</v>
          </cell>
          <cell r="G23">
            <v>0</v>
          </cell>
        </row>
        <row r="24">
          <cell r="A24" t="str">
            <v>3.8</v>
          </cell>
          <cell r="B24" t="str">
            <v xml:space="preserve">PROJETO BÁSICO DE PROGRAMAÇÃO VISUAL E SINALIZAÇÃO VIÁRIA (RUAS DE ÁREA TOPOGRÁFICA &gt;1000M²) </v>
          </cell>
          <cell r="C24" t="str">
            <v>M²</v>
          </cell>
          <cell r="D24">
            <v>177330</v>
          </cell>
          <cell r="E24">
            <v>0.67</v>
          </cell>
          <cell r="F24">
            <v>0.83</v>
          </cell>
          <cell r="G24">
            <v>118811.1</v>
          </cell>
        </row>
        <row r="25">
          <cell r="A25" t="str">
            <v>3.9</v>
          </cell>
          <cell r="B25" t="str">
            <v xml:space="preserve">PROJETO BÁSICO DE DESAPROPRIAÇÃO (RUAS DE ÁREA TOPOGRÁFICA &gt;1000M²) </v>
          </cell>
          <cell r="C25" t="str">
            <v>M²</v>
          </cell>
          <cell r="D25">
            <v>177330</v>
          </cell>
          <cell r="E25">
            <v>1.26</v>
          </cell>
          <cell r="F25">
            <v>1.56</v>
          </cell>
          <cell r="G25">
            <v>223435.8</v>
          </cell>
        </row>
        <row r="26">
          <cell r="A26" t="str">
            <v>3.10</v>
          </cell>
          <cell r="B26" t="str">
            <v xml:space="preserve">PROJETO BÁSICO DE ABASTECIMENTO D’ÁGUA (RUAS DE ÁREA TOPOGRÁFICA &gt;1000M²) </v>
          </cell>
          <cell r="C26" t="str">
            <v>M²</v>
          </cell>
          <cell r="D26">
            <v>177330</v>
          </cell>
          <cell r="E26">
            <v>0.42</v>
          </cell>
          <cell r="F26">
            <v>0.52</v>
          </cell>
          <cell r="G26">
            <v>74478.600000000006</v>
          </cell>
        </row>
        <row r="27">
          <cell r="A27" t="str">
            <v>3.11</v>
          </cell>
          <cell r="B27" t="str">
            <v xml:space="preserve">PROJETO BÁSICO DE SISTEMA DE ESGOTAMENTO SANITÁRIO (RUAS DE ÁREA TOPOGRÁFICA &gt;1000M²) </v>
          </cell>
          <cell r="C27" t="str">
            <v>M²</v>
          </cell>
          <cell r="D27">
            <v>177330</v>
          </cell>
          <cell r="E27">
            <v>0.42</v>
          </cell>
          <cell r="F27">
            <v>0.52</v>
          </cell>
          <cell r="G27">
            <v>74478.600000000006</v>
          </cell>
        </row>
        <row r="28">
          <cell r="A28" t="str">
            <v>3.12</v>
          </cell>
          <cell r="B28" t="str">
            <v xml:space="preserve">PROJETO BÁSICO DE CONTENÇÃO  (RUAS DE ÁREA TOPOGRÁFICA &gt;1000M²) </v>
          </cell>
          <cell r="C28" t="str">
            <v>M²</v>
          </cell>
          <cell r="D28">
            <v>177330</v>
          </cell>
          <cell r="E28">
            <v>0.68</v>
          </cell>
          <cell r="F28">
            <v>0.84</v>
          </cell>
          <cell r="G28">
            <v>120584.4</v>
          </cell>
        </row>
        <row r="29">
          <cell r="A29" t="str">
            <v>3.13</v>
          </cell>
          <cell r="B29" t="str">
            <v xml:space="preserve">PLANILHA ORÇAMENTÁRIA PARA PROJETOS BÁSICOS EXISTENTES (RUAS DE ÁREA TOPOGRÁFICA &gt;1000M²) </v>
          </cell>
          <cell r="C29" t="str">
            <v>M²</v>
          </cell>
          <cell r="D29">
            <v>177330</v>
          </cell>
          <cell r="E29">
            <v>2.06</v>
          </cell>
          <cell r="F29">
            <v>2.5499999999999998</v>
          </cell>
          <cell r="G29">
            <v>365299.8</v>
          </cell>
        </row>
        <row r="30">
          <cell r="A30" t="str">
            <v>4.0</v>
          </cell>
          <cell r="B30" t="str">
            <v>PROJETOS EXECUTIVOS PARA ELABORAÇÃO DE PROJETOS DE PAVIMENTAÇÃO, DRENAGEM, URBANISMO E PAISAGISMO EM RUAS COM ÁREAS ACIMA DE 1.000M²</v>
          </cell>
          <cell r="G30">
            <v>1409773.5</v>
          </cell>
        </row>
        <row r="31">
          <cell r="A31" t="str">
            <v>4.1</v>
          </cell>
          <cell r="B31" t="str">
            <v xml:space="preserve">PROJETO EXECUTIVO DE URBANISMO E PAISAGISMO (RUAS DE ÁREA TOPOGRÁFICA &gt;1000M²) </v>
          </cell>
          <cell r="C31" t="str">
            <v>M²</v>
          </cell>
          <cell r="D31">
            <v>177330</v>
          </cell>
          <cell r="E31">
            <v>0.45</v>
          </cell>
          <cell r="F31">
            <v>0.56000000000000005</v>
          </cell>
          <cell r="G31">
            <v>79798.5</v>
          </cell>
        </row>
        <row r="32">
          <cell r="A32" t="str">
            <v>4.2</v>
          </cell>
          <cell r="B32" t="str">
            <v xml:space="preserve">PROJETO EXECUTIVO GEOMÉTRICO (RUAS DE ÁREA TOPOGRÁFICA &gt;1000M²) </v>
          </cell>
          <cell r="C32" t="str">
            <v>M²</v>
          </cell>
          <cell r="D32">
            <v>177330</v>
          </cell>
          <cell r="E32">
            <v>0.7</v>
          </cell>
          <cell r="F32">
            <v>0.87</v>
          </cell>
          <cell r="G32">
            <v>124131</v>
          </cell>
        </row>
        <row r="33">
          <cell r="A33" t="str">
            <v>4.3</v>
          </cell>
          <cell r="B33" t="str">
            <v>PROJETO EXECUTIVO DE TERRAPLENAGEM (RUAS DE ÁREA TOPOGRÁFICA &gt;1000M²)</v>
          </cell>
          <cell r="C33" t="str">
            <v>M²</v>
          </cell>
          <cell r="D33">
            <v>177330</v>
          </cell>
          <cell r="E33">
            <v>0.73</v>
          </cell>
          <cell r="F33">
            <v>0.9</v>
          </cell>
          <cell r="G33">
            <v>129450.9</v>
          </cell>
        </row>
        <row r="34">
          <cell r="A34" t="str">
            <v>4.4</v>
          </cell>
          <cell r="B34" t="str">
            <v>PROJETO EXECUTIVO DE DRENAGEM  E OAC (RUAS DE ÁREA TOPOGRÁFICA &gt;1000M²)</v>
          </cell>
          <cell r="C34" t="str">
            <v>M²</v>
          </cell>
          <cell r="D34">
            <v>177330</v>
          </cell>
          <cell r="E34">
            <v>1.1200000000000001</v>
          </cell>
          <cell r="F34">
            <v>1.39</v>
          </cell>
          <cell r="G34">
            <v>198609.6</v>
          </cell>
        </row>
        <row r="35">
          <cell r="A35" t="str">
            <v>4.5</v>
          </cell>
          <cell r="B35" t="str">
            <v>PROJETO EXECUTIVO DE PAVIMENTAÇÃO (RUAS DE ÁREA TOPOGRÁFICA &gt;1000M²)</v>
          </cell>
          <cell r="C35" t="str">
            <v>M²</v>
          </cell>
          <cell r="D35">
            <v>177330</v>
          </cell>
          <cell r="E35">
            <v>0.73</v>
          </cell>
          <cell r="F35">
            <v>0.9</v>
          </cell>
          <cell r="G35">
            <v>129450.9</v>
          </cell>
        </row>
        <row r="36">
          <cell r="A36" t="str">
            <v>4.6</v>
          </cell>
          <cell r="B36" t="str">
            <v>PROJETO EXECUTIVO DE REMANEJAMENTO DE REDES DE SERVIÇOS DE UTILIDADE PÚBLICA (RUAS DE ÁREA TOPOGRÁFICA &gt;1000M²)</v>
          </cell>
          <cell r="C36" t="str">
            <v>M²</v>
          </cell>
          <cell r="D36">
            <v>177330</v>
          </cell>
          <cell r="E36">
            <v>0.28999999999999998</v>
          </cell>
          <cell r="F36">
            <v>0.36</v>
          </cell>
          <cell r="G36">
            <v>51425.7</v>
          </cell>
        </row>
        <row r="37">
          <cell r="A37" t="str">
            <v>4.7</v>
          </cell>
          <cell r="B37" t="str">
            <v>PROJETO EXECUTIVO DE OBRA DE ARTE ESPECIAL - OAE (RUAS DE ÁREA TOPOGRÁFICA &gt;1000M²)</v>
          </cell>
          <cell r="C37" t="str">
            <v>M²</v>
          </cell>
          <cell r="D37">
            <v>0</v>
          </cell>
          <cell r="E37">
            <v>2.4300000000000002</v>
          </cell>
          <cell r="F37">
            <v>3.01</v>
          </cell>
          <cell r="G37">
            <v>0</v>
          </cell>
        </row>
        <row r="38">
          <cell r="A38" t="str">
            <v>4.8</v>
          </cell>
          <cell r="B38" t="str">
            <v>PROJETO EXECUTIVO DE PROGRAMAÇÃO VISUAL E SINALIZAÇÃO VIÁRIA (RUAS DE ÁREA TOPOGRÁFICA &gt;1000M²)</v>
          </cell>
          <cell r="C38" t="str">
            <v>M²</v>
          </cell>
          <cell r="D38">
            <v>177330</v>
          </cell>
          <cell r="E38">
            <v>0.48</v>
          </cell>
          <cell r="F38">
            <v>0.59</v>
          </cell>
          <cell r="G38">
            <v>85118.399999999994</v>
          </cell>
        </row>
        <row r="39">
          <cell r="A39" t="str">
            <v>4.9</v>
          </cell>
          <cell r="B39" t="str">
            <v>PROJETO EXECUTIVO DE DESAPROPRIAÇÃO (RUAS DE ÁREA TOPOGRÁFICA &gt;1000M²)</v>
          </cell>
          <cell r="C39" t="str">
            <v>M²</v>
          </cell>
          <cell r="D39">
            <v>177330</v>
          </cell>
          <cell r="E39">
            <v>0.9</v>
          </cell>
          <cell r="F39">
            <v>1.1100000000000001</v>
          </cell>
          <cell r="G39">
            <v>159597</v>
          </cell>
        </row>
        <row r="40">
          <cell r="A40" t="str">
            <v>4.10</v>
          </cell>
          <cell r="B40" t="str">
            <v>PROJETO EXECUTIVO DE ABASTECIMENTO D’ÁGUA (RUAS DE ÁREA TOPOGRÁFICA &gt;1000M²)</v>
          </cell>
          <cell r="C40" t="str">
            <v>M²</v>
          </cell>
          <cell r="D40">
            <v>177330</v>
          </cell>
          <cell r="E40">
            <v>0.3</v>
          </cell>
          <cell r="F40">
            <v>0.37</v>
          </cell>
          <cell r="G40">
            <v>53199</v>
          </cell>
        </row>
        <row r="41">
          <cell r="A41" t="str">
            <v>4.11</v>
          </cell>
          <cell r="B41" t="str">
            <v>PROJETO EXECUTIVO DE SISTEMA DE ESGOTAMENTO SANITÁRIO (RUAS DE ÁREA TOPOGRÁFICA &gt;1000M²)</v>
          </cell>
          <cell r="C41" t="str">
            <v>M²</v>
          </cell>
          <cell r="D41">
            <v>177330</v>
          </cell>
          <cell r="E41">
            <v>0.3</v>
          </cell>
          <cell r="F41">
            <v>0.37</v>
          </cell>
          <cell r="G41">
            <v>53199</v>
          </cell>
        </row>
        <row r="42">
          <cell r="A42" t="str">
            <v>4.12</v>
          </cell>
          <cell r="B42" t="str">
            <v>PROJETO EXECUTIVO DE CONTENÇÃO (RUAS DE ÁREA TOPOGRÁFICA &gt;1000M²)</v>
          </cell>
          <cell r="C42" t="str">
            <v>M²</v>
          </cell>
          <cell r="D42">
            <v>177330</v>
          </cell>
          <cell r="E42">
            <v>0.48</v>
          </cell>
          <cell r="F42">
            <v>0.59</v>
          </cell>
          <cell r="G42">
            <v>85118.399999999994</v>
          </cell>
        </row>
        <row r="43">
          <cell r="A43" t="str">
            <v>4.13</v>
          </cell>
          <cell r="B43" t="str">
            <v>PLANILHA ORÇAMENTÁRIA PARA PROJETOS EXECUTIVOS EXISTENTES (RUAS DE ÁREA TOPOGRÁFICA &gt;1000M²)</v>
          </cell>
          <cell r="C43" t="str">
            <v>M²</v>
          </cell>
          <cell r="D43">
            <v>177330</v>
          </cell>
          <cell r="E43">
            <v>1.47</v>
          </cell>
          <cell r="F43">
            <v>1.82</v>
          </cell>
          <cell r="G43">
            <v>260675.1</v>
          </cell>
        </row>
        <row r="44">
          <cell r="A44" t="str">
            <v>5.0</v>
          </cell>
          <cell r="B44" t="str">
            <v>ESTUDOS TÉCNICOS PRELIMINARES  PARA REVISÃO DE PROJETOS DE PAVIMENTAÇÃO, DRENAGEM, URBANISMO E PAISAGISMO  EM RUAS COM ÁREAS ACIMA DE 1.000M²</v>
          </cell>
          <cell r="G44">
            <v>324757.57999999996</v>
          </cell>
        </row>
        <row r="45">
          <cell r="A45" t="str">
            <v>5.1</v>
          </cell>
          <cell r="B45" t="str">
            <v>ESTUDOS TOPOGRÁFICOS E PLANIALTIMÉTRICOS (RUAS DE ÁREA TOPOGRÁFICA &gt;1000M²)</v>
          </cell>
          <cell r="C45" t="str">
            <v>M²</v>
          </cell>
          <cell r="D45">
            <v>70370.100000000006</v>
          </cell>
          <cell r="E45">
            <v>0.75</v>
          </cell>
          <cell r="F45">
            <v>0.93</v>
          </cell>
          <cell r="G45">
            <v>52777.57</v>
          </cell>
        </row>
        <row r="46">
          <cell r="A46" t="str">
            <v>5.2</v>
          </cell>
          <cell r="B46" t="str">
            <v>ESTUDOS DE CONCEPÇÃO URBANÍSTICA E PAISAGÍSTICA (RUAS DE ÁREA TOPOGRÁFICA &gt;1000M²)</v>
          </cell>
          <cell r="C46" t="str">
            <v>M²</v>
          </cell>
          <cell r="D46">
            <v>47067</v>
          </cell>
          <cell r="E46">
            <v>0.64</v>
          </cell>
          <cell r="F46">
            <v>0.79</v>
          </cell>
          <cell r="G46">
            <v>30122.880000000001</v>
          </cell>
        </row>
        <row r="47">
          <cell r="A47" t="str">
            <v>5.3</v>
          </cell>
          <cell r="B47" t="str">
            <v>ESTUDOS GEOTÉCNICOS (RUAS DE ÁREA TOPOGRÁFICA &gt;1000M²)</v>
          </cell>
          <cell r="C47" t="str">
            <v>M²</v>
          </cell>
          <cell r="D47">
            <v>32035</v>
          </cell>
          <cell r="E47">
            <v>1.31</v>
          </cell>
          <cell r="F47">
            <v>1.62</v>
          </cell>
          <cell r="G47">
            <v>41965.85</v>
          </cell>
        </row>
        <row r="48">
          <cell r="A48" t="str">
            <v>5.4</v>
          </cell>
          <cell r="B48" t="str">
            <v>ESTUDOS HIDROLÓGICOS (RUAS DE ÁREA TOPOGRÁFICA &gt;1000M²)</v>
          </cell>
          <cell r="C48" t="str">
            <v>M²</v>
          </cell>
          <cell r="D48">
            <v>70370.100000000006</v>
          </cell>
          <cell r="E48">
            <v>2.4900000000000002</v>
          </cell>
          <cell r="F48">
            <v>3.08</v>
          </cell>
          <cell r="G48">
            <v>175221.54</v>
          </cell>
        </row>
        <row r="49">
          <cell r="A49" t="str">
            <v>5.5</v>
          </cell>
          <cell r="B49" t="str">
            <v>ESTUDOS PARA REMANEJAMENTO CONDICIONADO DE REDE DE DISTRIBUIÇÃO DE ENERGIA ELÉTRICA, ILUMINAÇÃO PÚBLICA E OUTRAS ESTRUTURAS DE UTILIDADE PÚBLICA (RUAS DE ÁREA TOPOGRÁFICA &gt;1000M²)</v>
          </cell>
          <cell r="C49" t="str">
            <v>M²</v>
          </cell>
          <cell r="D49">
            <v>60170.1</v>
          </cell>
          <cell r="E49">
            <v>0.41</v>
          </cell>
          <cell r="F49">
            <v>0.51</v>
          </cell>
          <cell r="G49">
            <v>24669.74</v>
          </cell>
        </row>
        <row r="50">
          <cell r="A50" t="str">
            <v>6.0</v>
          </cell>
          <cell r="B50" t="str">
            <v>REVISÃO DE PROJETOS EXECUTIVOS PARA PAVIMENTAÇÃO, DRENAGEM, URBANISMO E PAISAGISMO  EM RUAS COM ÁREAS ACIMA DE 1.000M²</v>
          </cell>
          <cell r="G50">
            <v>311727.34999999998</v>
          </cell>
        </row>
        <row r="51">
          <cell r="A51" t="str">
            <v>6.1</v>
          </cell>
          <cell r="B51" t="str">
            <v>REVISÃO DO PROJETO EXECUTIVO DE URBANISMO E PAISAGISMO (RUAS DE ÁREA TOPOGRÁFICA &gt;1000M²)</v>
          </cell>
          <cell r="C51" t="str">
            <v>M²</v>
          </cell>
          <cell r="D51">
            <v>67655.100000000006</v>
          </cell>
          <cell r="E51">
            <v>0.3</v>
          </cell>
          <cell r="F51">
            <v>0.37</v>
          </cell>
          <cell r="G51">
            <v>20296.53</v>
          </cell>
        </row>
        <row r="52">
          <cell r="A52" t="str">
            <v>6.2</v>
          </cell>
          <cell r="B52" t="str">
            <v>REVISÃO DO PROJETO EXECUTIVO GEOMÉTRICO (RUAS DE ÁREA TOPOGRÁFICA &gt;1000M²)</v>
          </cell>
          <cell r="C52" t="str">
            <v>M²</v>
          </cell>
          <cell r="D52">
            <v>70370.100000000006</v>
          </cell>
          <cell r="E52">
            <v>0.5</v>
          </cell>
          <cell r="F52">
            <v>0.62</v>
          </cell>
          <cell r="G52">
            <v>35185.050000000003</v>
          </cell>
        </row>
        <row r="53">
          <cell r="A53" t="str">
            <v>6.3</v>
          </cell>
          <cell r="B53" t="str">
            <v>REVISÃO DO PROJETO EXECUTIVO DE TERRAPLENAGEM (RUAS DE ÁREA TOPOGRÁFICA &gt;1000M²)</v>
          </cell>
          <cell r="C53" t="str">
            <v>M²</v>
          </cell>
          <cell r="D53">
            <v>70370.100000000006</v>
          </cell>
          <cell r="E53">
            <v>0.52</v>
          </cell>
          <cell r="F53">
            <v>0.64</v>
          </cell>
          <cell r="G53">
            <v>36592.449999999997</v>
          </cell>
        </row>
        <row r="54">
          <cell r="A54" t="str">
            <v>6.4</v>
          </cell>
          <cell r="B54" t="str">
            <v>REVISÃO DO PROJETO EXECUTIVO DE DRENAGEM  E OAC (RUAS DE ÁREA TOPOGRÁFICA &gt;1000M²)</v>
          </cell>
          <cell r="C54" t="str">
            <v>M²</v>
          </cell>
          <cell r="D54">
            <v>70370.100000000006</v>
          </cell>
          <cell r="E54">
            <v>0.75</v>
          </cell>
          <cell r="F54">
            <v>0.93</v>
          </cell>
          <cell r="G54">
            <v>52777.57</v>
          </cell>
        </row>
        <row r="55">
          <cell r="A55" t="str">
            <v>6.5</v>
          </cell>
          <cell r="B55" t="str">
            <v>REVISÃO DO PROJETO EXECUTIVO DE PAVIMENTAÇÃO (RUAS DE ÁREA TOPOGRÁFICA &gt;1000M²)</v>
          </cell>
          <cell r="C55" t="str">
            <v>M²</v>
          </cell>
          <cell r="D55">
            <v>70370.100000000006</v>
          </cell>
          <cell r="E55">
            <v>0.52</v>
          </cell>
          <cell r="F55">
            <v>0.64</v>
          </cell>
          <cell r="G55">
            <v>36592.449999999997</v>
          </cell>
        </row>
        <row r="56">
          <cell r="A56" t="str">
            <v>6.6</v>
          </cell>
          <cell r="B56" t="str">
            <v>REVISÃO DO PROJETO EXECUTIVO DE REMANEJAMENTO DE REDES DE SERVIÇOS DE UTILIDADE PÚBLICA (RUAS DE ÁREA TOPOGRÁFICA &gt;1000M²)</v>
          </cell>
          <cell r="C56" t="str">
            <v>M²</v>
          </cell>
          <cell r="D56">
            <v>10053</v>
          </cell>
          <cell r="E56">
            <v>0.2</v>
          </cell>
          <cell r="F56">
            <v>0.25</v>
          </cell>
          <cell r="G56">
            <v>2010.6</v>
          </cell>
        </row>
        <row r="57">
          <cell r="A57" t="str">
            <v>6.7</v>
          </cell>
          <cell r="B57" t="str">
            <v>REVISÃO DO PROJETO EXECUTIVO DE OBRA DE ARTE ESPECIAL - OAE (RUAS DE ÁREA TOPOGRÁFICA &gt;1000M²)</v>
          </cell>
          <cell r="C57" t="str">
            <v>M²</v>
          </cell>
          <cell r="D57">
            <v>0</v>
          </cell>
          <cell r="E57">
            <v>1.62</v>
          </cell>
          <cell r="F57">
            <v>2.0099999999999998</v>
          </cell>
          <cell r="G57">
            <v>0</v>
          </cell>
        </row>
        <row r="58">
          <cell r="A58" t="str">
            <v>6.8</v>
          </cell>
          <cell r="B58" t="str">
            <v>REVISÃO DO PROJETO EXECUTIVO DE PROGRAMAÇÃO VISUAL E SINALIZAÇÃO VIÁRIA (RUAS DE ÁREA TOPOGRÁFICA &gt;1000M²)</v>
          </cell>
          <cell r="C58" t="str">
            <v>M²</v>
          </cell>
          <cell r="D58">
            <v>15641.1</v>
          </cell>
          <cell r="E58">
            <v>1.84</v>
          </cell>
          <cell r="F58">
            <v>2.2799999999999998</v>
          </cell>
          <cell r="G58">
            <v>28779.62</v>
          </cell>
        </row>
        <row r="59">
          <cell r="A59" t="str">
            <v>6.9</v>
          </cell>
          <cell r="B59" t="str">
            <v>REVISÃO DO PROJETO EXECUTIVO DE DESAPROPRIAÇÃO (RUAS DE ÁREA TOPOGRÁFICA &gt;1000M²)</v>
          </cell>
          <cell r="C59" t="str">
            <v>M²</v>
          </cell>
          <cell r="D59">
            <v>40007</v>
          </cell>
          <cell r="E59">
            <v>0.64</v>
          </cell>
          <cell r="F59">
            <v>0.79</v>
          </cell>
          <cell r="G59">
            <v>25604.48</v>
          </cell>
        </row>
        <row r="60">
          <cell r="A60" t="str">
            <v>6.10</v>
          </cell>
          <cell r="B60" t="str">
            <v>REVISÃO DO PROJETO EXECUTIVO DE ABASTECIMENTO D’ÁGUA (RUAS DE ÁREA TOPOGRÁFICA &gt;1000M²)</v>
          </cell>
          <cell r="C60" t="str">
            <v>M²</v>
          </cell>
          <cell r="D60">
            <v>0</v>
          </cell>
          <cell r="E60">
            <v>0.21</v>
          </cell>
          <cell r="F60">
            <v>0.26</v>
          </cell>
          <cell r="G60">
            <v>0</v>
          </cell>
        </row>
        <row r="61">
          <cell r="A61" t="str">
            <v>6.11</v>
          </cell>
          <cell r="B61" t="str">
            <v>REVISÃO DO PROJETO EXECUTIVO DE SISTEMA DE ESGOTAMENTO SANITÁRIO (RUAS DE ÁREA TOPOGRÁFICA &gt;1000M²)</v>
          </cell>
          <cell r="C61" t="str">
            <v>M²</v>
          </cell>
          <cell r="D61">
            <v>0</v>
          </cell>
          <cell r="E61">
            <v>0.21</v>
          </cell>
          <cell r="F61">
            <v>0.26</v>
          </cell>
          <cell r="G61">
            <v>0</v>
          </cell>
        </row>
        <row r="62">
          <cell r="A62" t="str">
            <v>6.12</v>
          </cell>
          <cell r="B62" t="str">
            <v>REVISÃO DO PROJETO EXECUTIVO DE CONTENÇÃO (RUAS DE ÁREA TOPOGRÁFICA &gt;1000M²)</v>
          </cell>
          <cell r="C62" t="str">
            <v>M²</v>
          </cell>
          <cell r="D62">
            <v>0</v>
          </cell>
          <cell r="E62">
            <v>0.34</v>
          </cell>
          <cell r="F62">
            <v>0.42</v>
          </cell>
          <cell r="G62">
            <v>0</v>
          </cell>
        </row>
        <row r="63">
          <cell r="A63" t="str">
            <v>6.13</v>
          </cell>
          <cell r="B63" t="str">
            <v>PLANILHA ORÇAMENTÁRIA PARA PROJETOS EXECUTIVOS REVISADOS (RUAS DE ÁREA TOPOGRÁFICA &gt;1000M²)</v>
          </cell>
          <cell r="C63" t="str">
            <v>M²</v>
          </cell>
          <cell r="D63">
            <v>70370.100000000006</v>
          </cell>
          <cell r="E63">
            <v>1.05</v>
          </cell>
          <cell r="F63">
            <v>1.3</v>
          </cell>
          <cell r="G63">
            <v>73888.600000000006</v>
          </cell>
        </row>
        <row r="64">
          <cell r="A64" t="str">
            <v>7.0</v>
          </cell>
          <cell r="B64" t="str">
            <v>ESTUDOS TÉCNICOS PRELIMINARES PARA ELABORAÇÃO DE PROJETOS DE PAVIMENTAÇÃO, DRENAGEM, URBANISMO E PAISAGISMO  EM RUAS COM ÁREAS ENTRE 500M² E 1.000M²</v>
          </cell>
          <cell r="G64">
            <v>62713</v>
          </cell>
        </row>
        <row r="65">
          <cell r="A65" t="str">
            <v>7.1</v>
          </cell>
          <cell r="B65" t="str">
            <v>ESTUDOS TOPOGRÁFICOS E PLANIALTIMÉTRICOS (RUAS DE ÁREA TOPOGRÁFICA &gt;500M² E &lt;1000M²)</v>
          </cell>
          <cell r="C65" t="str">
            <v>M²</v>
          </cell>
          <cell r="D65">
            <v>8959</v>
          </cell>
          <cell r="E65">
            <v>0.94</v>
          </cell>
          <cell r="F65">
            <v>1.1599999999999999</v>
          </cell>
          <cell r="G65">
            <v>8421.4599999999991</v>
          </cell>
        </row>
        <row r="66">
          <cell r="A66" t="str">
            <v>7.2</v>
          </cell>
          <cell r="B66" t="str">
            <v>ESTUDOS DE CONCEPÇÃO URBANÍSTICA E PAISAGÍSTICA (RUAS DE ÁREA TOPOGRÁFICA &gt;500M² E &lt;1000M²)</v>
          </cell>
          <cell r="C66" t="str">
            <v>M²</v>
          </cell>
          <cell r="D66">
            <v>8959</v>
          </cell>
          <cell r="E66">
            <v>0.8</v>
          </cell>
          <cell r="F66">
            <v>0.99</v>
          </cell>
          <cell r="G66">
            <v>7167.2</v>
          </cell>
        </row>
        <row r="67">
          <cell r="A67" t="str">
            <v>7.3</v>
          </cell>
          <cell r="B67" t="str">
            <v>ESTUDOS GEOTÉCNICOS (RUAS DE ÁREA TOPOGRÁFICA &gt;500M² E &lt;1000M²)</v>
          </cell>
          <cell r="C67" t="str">
            <v>M²</v>
          </cell>
          <cell r="D67">
            <v>8959</v>
          </cell>
          <cell r="E67">
            <v>1.64</v>
          </cell>
          <cell r="F67">
            <v>2.0299999999999998</v>
          </cell>
          <cell r="G67">
            <v>14692.76</v>
          </cell>
        </row>
        <row r="68">
          <cell r="A68" t="str">
            <v>7.4</v>
          </cell>
          <cell r="B68" t="str">
            <v>ESTUDOS HIDROLÓGICOS (RUAS DE ÁREA TOPOGRÁFICA &gt;500M² E &lt;1000M²)</v>
          </cell>
          <cell r="C68" t="str">
            <v>M²</v>
          </cell>
          <cell r="D68">
            <v>8959</v>
          </cell>
          <cell r="E68">
            <v>3.11</v>
          </cell>
          <cell r="F68">
            <v>3.85</v>
          </cell>
          <cell r="G68">
            <v>27862.49</v>
          </cell>
        </row>
        <row r="69">
          <cell r="A69" t="str">
            <v>7.5</v>
          </cell>
          <cell r="B69" t="str">
            <v>ESTUDOS PARA REMANEJAMENTO CONDICIONADO DE REDE DE DISTRIBUIÇÃO DE ENERGIA ELÉTRICA, ILUMINAÇÃO PÚBLICA E OUTRAS ESTRUTURAS DE UTILIDADE PÚBLICA (RUAS DE ÁREA TOPOGRÁFICA &gt;500M² E &lt;1000M²)</v>
          </cell>
          <cell r="C69" t="str">
            <v>M²</v>
          </cell>
          <cell r="D69">
            <v>8959</v>
          </cell>
          <cell r="E69">
            <v>0.51</v>
          </cell>
          <cell r="F69">
            <v>0.63</v>
          </cell>
          <cell r="G69">
            <v>4569.09</v>
          </cell>
        </row>
        <row r="70">
          <cell r="A70" t="str">
            <v>8.0</v>
          </cell>
          <cell r="B70" t="str">
            <v>ANTEPROJETO PARA ELABORAÇÃO DE PROJETOS DE PAVIMENTAÇÃO, DRENAGEM, URBANISMO E PAISAGISMO EM RUAS COM ÁREAS  500M² E 1.000M²</v>
          </cell>
          <cell r="G70">
            <v>0</v>
          </cell>
        </row>
        <row r="71">
          <cell r="A71" t="str">
            <v>8.1</v>
          </cell>
          <cell r="B71" t="str">
            <v>ANTEPROJETO DE URBANISMO E PAISAGISMO (RUAS DE ÁREA TOPOGRÁFICA &gt;500M² E &lt;1000M²)</v>
          </cell>
          <cell r="C71" t="str">
            <v>M²</v>
          </cell>
          <cell r="D71">
            <v>0</v>
          </cell>
          <cell r="E71">
            <v>0.75</v>
          </cell>
          <cell r="F71">
            <v>0.93</v>
          </cell>
          <cell r="G71">
            <v>0</v>
          </cell>
        </row>
        <row r="72">
          <cell r="A72" t="str">
            <v>9.0</v>
          </cell>
          <cell r="B72" t="str">
            <v>PROJETOS BÁSICOS PARA ELABORAÇÃO DE PROJETOS DE PAVIMENTAÇÃO, DRENAGEM, URBANISMO E PAISAGISMO EM RUAS COM ÁREAS 500M² E 1.000M²</v>
          </cell>
          <cell r="G72">
            <v>123813.38</v>
          </cell>
        </row>
        <row r="73">
          <cell r="A73" t="str">
            <v>9.1</v>
          </cell>
          <cell r="B73" t="str">
            <v>PROJETO BÁSICO DE URBANISMO E PAISAGISMO (RUAS DE ÁREA TOPOGRÁFICA &gt;500M² E &lt;1000M²)</v>
          </cell>
          <cell r="C73" t="str">
            <v>M²</v>
          </cell>
          <cell r="D73">
            <v>8959</v>
          </cell>
          <cell r="E73">
            <v>0.75</v>
          </cell>
          <cell r="F73">
            <v>0.93</v>
          </cell>
          <cell r="G73">
            <v>6719.25</v>
          </cell>
        </row>
        <row r="74">
          <cell r="A74" t="str">
            <v>9.2</v>
          </cell>
          <cell r="B74" t="str">
            <v>PROJETO BÁSICO GEOMÉTRICO (RUAS DE ÁREA TOPOGRÁFICA &gt;500M² E &lt;1000M²)</v>
          </cell>
          <cell r="C74" t="str">
            <v>M²</v>
          </cell>
          <cell r="D74">
            <v>8959</v>
          </cell>
          <cell r="E74">
            <v>1.23</v>
          </cell>
          <cell r="F74">
            <v>1.52</v>
          </cell>
          <cell r="G74">
            <v>11019.57</v>
          </cell>
        </row>
        <row r="75">
          <cell r="A75" t="str">
            <v>9.3</v>
          </cell>
          <cell r="B75" t="str">
            <v>PROJETO BÁSICO DE TERRAPLENAGEM (RUAS DE ÁREA TOPOGRÁFICA &gt;500M² E &lt;1000M²)</v>
          </cell>
          <cell r="C75" t="str">
            <v>M²</v>
          </cell>
          <cell r="D75">
            <v>8959</v>
          </cell>
          <cell r="E75">
            <v>1.2</v>
          </cell>
          <cell r="F75">
            <v>1.49</v>
          </cell>
          <cell r="G75">
            <v>10750.8</v>
          </cell>
        </row>
        <row r="76">
          <cell r="A76" t="str">
            <v>9.4</v>
          </cell>
          <cell r="B76" t="str">
            <v>PROJETO BÁSICO DE DRENAGEM  E OAC (RUAS DE ÁREA TOPOGRÁFICA &gt;500M² E &lt;1000M²)</v>
          </cell>
          <cell r="C76" t="str">
            <v>M²</v>
          </cell>
          <cell r="D76">
            <v>8959</v>
          </cell>
          <cell r="E76">
            <v>1.97</v>
          </cell>
          <cell r="F76">
            <v>2.44</v>
          </cell>
          <cell r="G76">
            <v>17649.23</v>
          </cell>
        </row>
        <row r="77">
          <cell r="A77" t="str">
            <v>9.5</v>
          </cell>
          <cell r="B77" t="str">
            <v>PROJETO BÁSICO DE PAVIMENTAÇÃO (RUAS DE ÁREA TOPOGRÁFICA &gt;500M² E &lt;1000M²)</v>
          </cell>
          <cell r="C77" t="str">
            <v>M²</v>
          </cell>
          <cell r="D77">
            <v>8959</v>
          </cell>
          <cell r="E77">
            <v>1.28</v>
          </cell>
          <cell r="F77">
            <v>1.59</v>
          </cell>
          <cell r="G77">
            <v>11467.52</v>
          </cell>
        </row>
        <row r="78">
          <cell r="A78" t="str">
            <v>9.6</v>
          </cell>
          <cell r="B78" t="str">
            <v>PROJETO BÁSICO DE REMANEJAMENTO DE REDES DE SERVIÇOS DE UTILIDADE PÚBLICA (RUAS DE ÁREA TOPOGRÁFICA &gt;500M² E &lt;1000M²)</v>
          </cell>
          <cell r="C78" t="str">
            <v>M²</v>
          </cell>
          <cell r="D78">
            <v>8959</v>
          </cell>
          <cell r="E78">
            <v>0.51</v>
          </cell>
          <cell r="F78">
            <v>0.63</v>
          </cell>
          <cell r="G78">
            <v>4569.09</v>
          </cell>
        </row>
        <row r="79">
          <cell r="A79" t="str">
            <v>9.7</v>
          </cell>
          <cell r="B79" t="str">
            <v>PROJETO BÁSICO DE OBRA DE ARTE ESPECIAL - OAE (RUAS DE ÁREA TOPOGRÁFICA &gt;500M² E &lt;1000M²)</v>
          </cell>
          <cell r="C79" t="str">
            <v>M²</v>
          </cell>
          <cell r="D79">
            <v>0</v>
          </cell>
          <cell r="E79">
            <v>4.25</v>
          </cell>
          <cell r="F79">
            <v>5.26</v>
          </cell>
          <cell r="G79">
            <v>0</v>
          </cell>
        </row>
        <row r="80">
          <cell r="A80" t="str">
            <v>9.8</v>
          </cell>
          <cell r="B80" t="str">
            <v>PROJETO BÁSICO DE PROGRAMAÇÃO VISUAL E SINALIZAÇÃO VIÁRIA (RUAS DE ÁREA TOPOGRÁFICA &gt;500M² E &lt;1000M²)</v>
          </cell>
          <cell r="C80" t="str">
            <v>M²</v>
          </cell>
          <cell r="D80">
            <v>8959</v>
          </cell>
          <cell r="E80">
            <v>0.84</v>
          </cell>
          <cell r="F80">
            <v>1.04</v>
          </cell>
          <cell r="G80">
            <v>7525.56</v>
          </cell>
        </row>
        <row r="81">
          <cell r="A81" t="str">
            <v>9.9</v>
          </cell>
          <cell r="B81" t="str">
            <v>PROJETO BÁSICO DE DESAPROPRIAÇÃO (RUAS DE ÁREA TOPOGRÁFICA &gt;500M² E &lt;1000M²)</v>
          </cell>
          <cell r="C81" t="str">
            <v>M²</v>
          </cell>
          <cell r="D81">
            <v>8959</v>
          </cell>
          <cell r="E81">
            <v>1.57</v>
          </cell>
          <cell r="F81">
            <v>1.94</v>
          </cell>
          <cell r="G81">
            <v>14065.63</v>
          </cell>
        </row>
        <row r="82">
          <cell r="A82" t="str">
            <v>9.10</v>
          </cell>
          <cell r="B82" t="str">
            <v>PROJETO BÁSICO DE ABASTECIMENTO D’ÁGUA (RUAS DE ÁREA TOPOGRÁFICA &gt;500M² E &lt;1000M²)</v>
          </cell>
          <cell r="C82" t="str">
            <v>M²</v>
          </cell>
          <cell r="D82">
            <v>8959</v>
          </cell>
          <cell r="E82">
            <v>0.53</v>
          </cell>
          <cell r="F82">
            <v>0.66</v>
          </cell>
          <cell r="G82">
            <v>4748.2700000000004</v>
          </cell>
        </row>
        <row r="83">
          <cell r="A83" t="str">
            <v>9.11</v>
          </cell>
          <cell r="B83" t="str">
            <v>PROJETO BÁSICO DE SISTEMA DE ESGOTAMENTO SANITÁRIO (RUAS DE ÁREA TOPOGRÁFICA &gt;500M² E &lt;1000M²)</v>
          </cell>
          <cell r="C83" t="str">
            <v>M²</v>
          </cell>
          <cell r="D83">
            <v>8959</v>
          </cell>
          <cell r="E83">
            <v>0.52</v>
          </cell>
          <cell r="F83">
            <v>0.64</v>
          </cell>
          <cell r="G83">
            <v>4658.68</v>
          </cell>
        </row>
        <row r="84">
          <cell r="A84" t="str">
            <v>9.12</v>
          </cell>
          <cell r="B84" t="str">
            <v>PROJETO BÁSICO DE CONTENÇÃO (RUAS DE ÁREA TOPOGRÁFICA &gt;500M² E &lt;1000M²)</v>
          </cell>
          <cell r="C84" t="str">
            <v>M²</v>
          </cell>
          <cell r="D84">
            <v>8959</v>
          </cell>
          <cell r="E84">
            <v>0.85</v>
          </cell>
          <cell r="F84">
            <v>1.05</v>
          </cell>
          <cell r="G84">
            <v>7615.15</v>
          </cell>
        </row>
        <row r="85">
          <cell r="A85" t="str">
            <v>9.13</v>
          </cell>
          <cell r="B85" t="str">
            <v>PLANILHA ORÇAMENTÁRIA PARA PROJETOS BÁSICOS EXISTENTES (RUAS DE ÁREA TOPOGRÁFICA &gt;500M² E &lt;1000M²)</v>
          </cell>
          <cell r="C85" t="str">
            <v>M²</v>
          </cell>
          <cell r="D85">
            <v>8959</v>
          </cell>
          <cell r="E85">
            <v>2.57</v>
          </cell>
          <cell r="F85">
            <v>3.18</v>
          </cell>
          <cell r="G85">
            <v>23024.63</v>
          </cell>
        </row>
        <row r="86">
          <cell r="A86" t="str">
            <v>10.0</v>
          </cell>
          <cell r="B86" t="str">
            <v>PROJETOS EXECUTIVOS PARA ELABORAÇÃO DE PROJETOS DE PAVIMENTAÇÃO, DRENAGEM, URBANISMO E PAISAGISMO EM RUAS COM ÁREAS ENTRE 500M² E 1.000M²</v>
          </cell>
          <cell r="G86">
            <v>101057.52</v>
          </cell>
        </row>
        <row r="87">
          <cell r="A87" t="str">
            <v>10.1</v>
          </cell>
          <cell r="B87" t="str">
            <v>PROJETO EXECUTIVO DE URBANISMO E PAISAGISMO (RUAS DE ÁREA TOPOGRÁFICA &gt;500M² E &lt;1000M²)</v>
          </cell>
          <cell r="C87" t="str">
            <v>M²</v>
          </cell>
          <cell r="D87">
            <v>8959</v>
          </cell>
          <cell r="E87">
            <v>0.54</v>
          </cell>
          <cell r="F87">
            <v>0.67</v>
          </cell>
          <cell r="G87">
            <v>4837.8599999999997</v>
          </cell>
        </row>
        <row r="88">
          <cell r="A88" t="str">
            <v>10.2</v>
          </cell>
          <cell r="B88" t="str">
            <v>PROJETO EXECUTIVO GEOMÉTRICO (RUAS DE ÁREA TOPOGRÁFICA &gt;500M² E &lt;1000M²)</v>
          </cell>
          <cell r="C88" t="str">
            <v>M²</v>
          </cell>
          <cell r="D88">
            <v>8959</v>
          </cell>
          <cell r="E88">
            <v>0.88</v>
          </cell>
          <cell r="F88">
            <v>1.0900000000000001</v>
          </cell>
          <cell r="G88">
            <v>7883.92</v>
          </cell>
        </row>
        <row r="89">
          <cell r="A89" t="str">
            <v>10.3</v>
          </cell>
          <cell r="B89" t="str">
            <v>PROJETO EXECUTIVO DE TERRAPLENAGEM (RUAS DE ÁREA TOPOGRÁFICA &gt;500M² E &lt;1000M²)</v>
          </cell>
          <cell r="C89" t="str">
            <v>M²</v>
          </cell>
          <cell r="D89">
            <v>8959</v>
          </cell>
          <cell r="E89">
            <v>0.92</v>
          </cell>
          <cell r="F89">
            <v>1.1399999999999999</v>
          </cell>
          <cell r="G89">
            <v>8242.2800000000007</v>
          </cell>
        </row>
        <row r="90">
          <cell r="A90" t="str">
            <v>10.4</v>
          </cell>
          <cell r="B90" t="str">
            <v>PROJETO EXECUTIVO DE DRENAGEM  E OAC (RUAS DE ÁREA TOPOGRÁFICA &gt;500M² E &lt;1000M²)</v>
          </cell>
          <cell r="C90" t="str">
            <v>M²</v>
          </cell>
          <cell r="D90">
            <v>8959</v>
          </cell>
          <cell r="E90">
            <v>1.4</v>
          </cell>
          <cell r="F90">
            <v>1.73</v>
          </cell>
          <cell r="G90">
            <v>12542.6</v>
          </cell>
        </row>
        <row r="91">
          <cell r="A91" t="str">
            <v>10.5</v>
          </cell>
          <cell r="B91" t="str">
            <v>PROJETO EXECUTIVO DE PAVIMENTAÇÃO (RUAS DE ÁREA TOPOGRÁFICA &gt;500M² E &lt;1000M²)</v>
          </cell>
          <cell r="C91" t="str">
            <v>M²</v>
          </cell>
          <cell r="D91">
            <v>8959</v>
          </cell>
          <cell r="E91">
            <v>0.92</v>
          </cell>
          <cell r="F91">
            <v>1.1399999999999999</v>
          </cell>
          <cell r="G91">
            <v>8242.2800000000007</v>
          </cell>
        </row>
        <row r="92">
          <cell r="A92" t="str">
            <v>10.6</v>
          </cell>
          <cell r="B92" t="str">
            <v>PROJETO EXECUTIVO DE REMANEJAMENTO DE REDES DE SERVIÇOS DE UTILIDADE PÚBLICA (RUAS DE ÁREA TOPOGRÁFICA &gt;500M² E &lt;1000M²)</v>
          </cell>
          <cell r="C92" t="str">
            <v>M²</v>
          </cell>
          <cell r="D92">
            <v>8959</v>
          </cell>
          <cell r="E92">
            <v>0.33</v>
          </cell>
          <cell r="F92">
            <v>0.41</v>
          </cell>
          <cell r="G92">
            <v>2956.47</v>
          </cell>
        </row>
        <row r="93">
          <cell r="A93" t="str">
            <v>10.7</v>
          </cell>
          <cell r="B93" t="str">
            <v>PROJETO EXECUTIVO DE OBRA DE ARTE ESPECIAL - OAE (RUAS DE ÁREA TOPOGRÁFICA &gt;500M² E &lt;1000M²)</v>
          </cell>
          <cell r="C93" t="str">
            <v>M²</v>
          </cell>
          <cell r="D93">
            <v>0</v>
          </cell>
          <cell r="E93">
            <v>3.04</v>
          </cell>
          <cell r="F93">
            <v>3.76</v>
          </cell>
          <cell r="G93">
            <v>0</v>
          </cell>
        </row>
        <row r="94">
          <cell r="A94" t="str">
            <v>10.8</v>
          </cell>
          <cell r="B94" t="str">
            <v>PROJETO EXECUTIVO DE PROGRAMAÇÃO VISUAL E SINALIZAÇÃO VIÁRIA (RUAS DE ÁREA TOPOGRÁFICA &gt;500M² E &lt;1000M²)</v>
          </cell>
          <cell r="C94" t="str">
            <v>M²</v>
          </cell>
          <cell r="D94">
            <v>8959</v>
          </cell>
          <cell r="E94">
            <v>1.97</v>
          </cell>
          <cell r="F94">
            <v>2.44</v>
          </cell>
          <cell r="G94">
            <v>17649.23</v>
          </cell>
        </row>
        <row r="95">
          <cell r="A95" t="str">
            <v>10.9</v>
          </cell>
          <cell r="B95" t="str">
            <v>PROJETO EXECUTIVO DE DESAPROPRIAÇÃO (RUAS DE ÁREA TOPOGRÁFICA &gt;500M² E &lt;1000M²)</v>
          </cell>
          <cell r="C95" t="str">
            <v>M²</v>
          </cell>
          <cell r="D95">
            <v>8959</v>
          </cell>
          <cell r="E95">
            <v>1.1200000000000001</v>
          </cell>
          <cell r="F95">
            <v>1.39</v>
          </cell>
          <cell r="G95">
            <v>10034.08</v>
          </cell>
        </row>
        <row r="96">
          <cell r="A96" t="str">
            <v>10.10</v>
          </cell>
          <cell r="B96" t="str">
            <v>PROJETO EXECUTIVO DE ABASTECIMENTO D’ÁGUA (RUAS DE ÁREA TOPOGRÁFICA &gt;500M² E &lt;1000M²)</v>
          </cell>
          <cell r="C96" t="str">
            <v>M²</v>
          </cell>
          <cell r="D96">
            <v>8959</v>
          </cell>
          <cell r="E96">
            <v>0.38</v>
          </cell>
          <cell r="F96">
            <v>0.47</v>
          </cell>
          <cell r="G96">
            <v>3404.42</v>
          </cell>
        </row>
        <row r="97">
          <cell r="A97" t="str">
            <v>10.11</v>
          </cell>
          <cell r="B97" t="str">
            <v>PROJETO EXECUTIVO DE SISTEMA DE ESGOTAMENTO SANITÁRIO (RUAS DE ÁREA TOPOGRÁFICA &gt;500M² E &lt;1000M²)</v>
          </cell>
          <cell r="C97" t="str">
            <v>M²</v>
          </cell>
          <cell r="D97">
            <v>8959</v>
          </cell>
          <cell r="E97">
            <v>0.37</v>
          </cell>
          <cell r="F97">
            <v>0.46</v>
          </cell>
          <cell r="G97">
            <v>3314.83</v>
          </cell>
        </row>
        <row r="98">
          <cell r="A98" t="str">
            <v>10.12</v>
          </cell>
          <cell r="B98" t="str">
            <v>PROJETO EXECUTIVO DE CONTENÇÃO (RUAS DE ÁREA TOPOGRÁFICA &gt;500M² E &lt;1000M²)</v>
          </cell>
          <cell r="C98" t="str">
            <v>M²</v>
          </cell>
          <cell r="D98">
            <v>8959</v>
          </cell>
          <cell r="E98">
            <v>0.61</v>
          </cell>
          <cell r="F98">
            <v>0.76</v>
          </cell>
          <cell r="G98">
            <v>5464.99</v>
          </cell>
        </row>
        <row r="99">
          <cell r="A99" t="str">
            <v>10.13</v>
          </cell>
          <cell r="B99" t="str">
            <v>PLANILHA ORÇAMENTÁRIA PARA PROJETOS EXECUTIVOS EXISTENTES (RUAS DE ÁREA TOPOGRÁFICA &gt;500M² E &lt;1000M²)</v>
          </cell>
          <cell r="C99" t="str">
            <v>M²</v>
          </cell>
          <cell r="D99">
            <v>8959</v>
          </cell>
          <cell r="E99">
            <v>1.84</v>
          </cell>
          <cell r="F99">
            <v>2.2799999999999998</v>
          </cell>
          <cell r="G99">
            <v>16484.560000000001</v>
          </cell>
        </row>
        <row r="100">
          <cell r="A100" t="str">
            <v>11.0</v>
          </cell>
          <cell r="B100" t="str">
            <v>ESTUDOS TÉCNICOS PRELIMINARES  PARA REVISÃO DE PROJETOS DE PAVIMENTAÇÃO, DRENAGEM, URBANISMO E PAISAGISMO  EM RUAS COM ÁREAS ENTRE 500M² E 1.000M²</v>
          </cell>
          <cell r="G100">
            <v>37326.03</v>
          </cell>
        </row>
        <row r="101">
          <cell r="A101" t="str">
            <v>11.1</v>
          </cell>
          <cell r="B101" t="str">
            <v>ESTUDOS TOPOGRÁFICOS E PLANIALTIMÉTRICOS (RUAS DE ÁREA TOPOGRÁFICA &gt;500M² E &lt;1000M²)</v>
          </cell>
          <cell r="C101" t="str">
            <v>M²</v>
          </cell>
          <cell r="D101">
            <v>7239.5</v>
          </cell>
          <cell r="E101">
            <v>0.94</v>
          </cell>
          <cell r="F101">
            <v>1.1599999999999999</v>
          </cell>
          <cell r="G101">
            <v>6805.13</v>
          </cell>
        </row>
        <row r="102">
          <cell r="A102" t="str">
            <v>11.2</v>
          </cell>
          <cell r="B102" t="str">
            <v>ESTUDOS DE CONCEPÇÃO URBANÍSTICA E PAISAGÍSTICA (RUAS DE ÁREA TOPOGRÁFICA &gt;500M² E &lt;1000M²)</v>
          </cell>
          <cell r="C102" t="str">
            <v>M²</v>
          </cell>
          <cell r="D102">
            <v>1768</v>
          </cell>
          <cell r="E102">
            <v>0.8</v>
          </cell>
          <cell r="F102">
            <v>0.99</v>
          </cell>
          <cell r="G102">
            <v>1414.4</v>
          </cell>
        </row>
        <row r="103">
          <cell r="A103" t="str">
            <v>11.3</v>
          </cell>
          <cell r="B103" t="str">
            <v>ESTUDOS GEOTÉCNICOS (RUAS DE ÁREA TOPOGRÁFICA &gt;500M² E &lt;1000M²)</v>
          </cell>
          <cell r="C103" t="str">
            <v>M²</v>
          </cell>
          <cell r="D103">
            <v>1768</v>
          </cell>
          <cell r="E103">
            <v>1.64</v>
          </cell>
          <cell r="F103">
            <v>2.0299999999999998</v>
          </cell>
          <cell r="G103">
            <v>2899.52</v>
          </cell>
        </row>
        <row r="104">
          <cell r="A104" t="str">
            <v>11.4</v>
          </cell>
          <cell r="B104" t="str">
            <v>ESTUDOS HIDROLÓGICOS (RUAS DE ÁREA TOPOGRÁFICA &gt;500M² E &lt;1000M²)</v>
          </cell>
          <cell r="C104" t="str">
            <v>M²</v>
          </cell>
          <cell r="D104">
            <v>7239.5</v>
          </cell>
          <cell r="E104">
            <v>3.11</v>
          </cell>
          <cell r="F104">
            <v>3.85</v>
          </cell>
          <cell r="G104">
            <v>22514.84</v>
          </cell>
        </row>
        <row r="105">
          <cell r="A105" t="str">
            <v>11.5</v>
          </cell>
          <cell r="B105" t="str">
            <v>ESTUDOS PARA REMANEJAMENTO CONDICIONADO DE REDE DE DISTRIBUIÇÃO DE ENERGIA ELÉTRICA, ILUMINAÇÃO PÚBLICA E OUTRAS ESTRUTURAS DE UTILIDADE PÚBLICA (RUAS DE ÁREA TOPOGRÁFICA &gt;500M² E &lt;1000M²)</v>
          </cell>
          <cell r="C105" t="str">
            <v>M²</v>
          </cell>
          <cell r="D105">
            <v>7239.5</v>
          </cell>
          <cell r="E105">
            <v>0.51</v>
          </cell>
          <cell r="F105">
            <v>0.63</v>
          </cell>
          <cell r="G105">
            <v>3692.14</v>
          </cell>
        </row>
        <row r="106">
          <cell r="A106" t="str">
            <v>12.0</v>
          </cell>
          <cell r="B106" t="str">
            <v>REVISÃO DE PROJETOS EXECUTIVOS PARA PAVIMENTAÇÃO, DRENAGEM, URBANISMO E PAISAGISMO  EM RUAS COM ÁREAS ENTRE 500M² E 1.000M²</v>
          </cell>
          <cell r="G106">
            <v>32423.81</v>
          </cell>
        </row>
        <row r="107">
          <cell r="A107" t="str">
            <v>12.1</v>
          </cell>
          <cell r="B107" t="str">
            <v>REVISÃO DO PROJETO EXECUTIVO DE URBANISMO E PAISAGISMO (RUAS DE ÁREA TOPOGRÁFICA &gt;500M² E &lt;1000M²)</v>
          </cell>
          <cell r="C107" t="str">
            <v>M²</v>
          </cell>
          <cell r="D107">
            <v>2909</v>
          </cell>
          <cell r="E107">
            <v>0.38</v>
          </cell>
          <cell r="F107">
            <v>0.47</v>
          </cell>
          <cell r="G107">
            <v>1105.42</v>
          </cell>
        </row>
        <row r="108">
          <cell r="A108" t="str">
            <v>12.2</v>
          </cell>
          <cell r="B108" t="str">
            <v>REVISÃO DO PROJETO EXECUTIVO GEOMÉTRICO (RUAS DE ÁREA TOPOGRÁFICA &gt;500M² E &lt;1000M²)</v>
          </cell>
          <cell r="C108" t="str">
            <v>M²</v>
          </cell>
          <cell r="D108">
            <v>7239.5</v>
          </cell>
          <cell r="E108">
            <v>0.63</v>
          </cell>
          <cell r="F108">
            <v>0.78</v>
          </cell>
          <cell r="G108">
            <v>4560.88</v>
          </cell>
        </row>
        <row r="109">
          <cell r="A109" t="str">
            <v>12.3</v>
          </cell>
          <cell r="B109" t="str">
            <v>REVISÃO DO PROJETO EXECUTIVO DE TERRAPLENAGEM (RUAS DE ÁREA TOPOGRÁFICA &gt;500M² E &lt;1000M²)</v>
          </cell>
          <cell r="C109" t="str">
            <v>M²</v>
          </cell>
          <cell r="D109">
            <v>7239.5</v>
          </cell>
          <cell r="E109">
            <v>0.65</v>
          </cell>
          <cell r="F109">
            <v>0.8</v>
          </cell>
          <cell r="G109">
            <v>4705.67</v>
          </cell>
        </row>
        <row r="110">
          <cell r="A110" t="str">
            <v>12.4</v>
          </cell>
          <cell r="B110" t="str">
            <v>REVISÃO DO PROJETO EXECUTIVO DE DRENAGEM  E OAC (RUAS DE ÁREA TOPOGRÁFICA &gt;500M² E &lt;1000M²)</v>
          </cell>
          <cell r="C110" t="str">
            <v>M²</v>
          </cell>
          <cell r="D110">
            <v>7239.5</v>
          </cell>
          <cell r="E110">
            <v>1</v>
          </cell>
          <cell r="F110">
            <v>1.24</v>
          </cell>
          <cell r="G110">
            <v>7239.5</v>
          </cell>
        </row>
        <row r="111">
          <cell r="A111" t="str">
            <v>12.5</v>
          </cell>
          <cell r="B111" t="str">
            <v>REVISÃO DO PROJETO EXECUTIVO DE PAVIMENTAÇÃO (RUAS DE ÁREA TOPOGRÁFICA &gt;500M² E &lt;1000M²)</v>
          </cell>
          <cell r="C111" t="str">
            <v>M²</v>
          </cell>
          <cell r="D111">
            <v>7239.5</v>
          </cell>
          <cell r="E111">
            <v>0.65</v>
          </cell>
          <cell r="F111">
            <v>0.8</v>
          </cell>
          <cell r="G111">
            <v>4705.67</v>
          </cell>
        </row>
        <row r="112">
          <cell r="A112" t="str">
            <v>12.6</v>
          </cell>
          <cell r="B112" t="str">
            <v>REVISÃO DO PROJETO EXECUTIVO DE REMANEJAMENTO DE REDES DE SERVIÇOS DE UTILIDADE PÚBLICA (RUAS DE ÁREA TOPOGRÁFICA &gt;500M² E &lt;1000M²)</v>
          </cell>
          <cell r="C112" t="str">
            <v>M²</v>
          </cell>
          <cell r="D112">
            <v>2742.5</v>
          </cell>
          <cell r="E112">
            <v>0.26</v>
          </cell>
          <cell r="F112">
            <v>0.32</v>
          </cell>
          <cell r="G112">
            <v>713.05</v>
          </cell>
        </row>
        <row r="113">
          <cell r="A113" t="str">
            <v>12.7</v>
          </cell>
          <cell r="B113" t="str">
            <v>REVISÃO DO PROJETO EXECUTIVO DE OBRA DE ARTE ESPECIAL - OAE (RUAS DE ÁREA TOPOGRÁFICA &gt;500M² E &lt;1000M²)</v>
          </cell>
          <cell r="C113" t="str">
            <v>M²</v>
          </cell>
          <cell r="D113">
            <v>0</v>
          </cell>
          <cell r="E113">
            <v>2.17</v>
          </cell>
          <cell r="F113">
            <v>2.69</v>
          </cell>
          <cell r="G113">
            <v>0</v>
          </cell>
        </row>
        <row r="114">
          <cell r="A114" t="str">
            <v>12.8</v>
          </cell>
          <cell r="B114" t="str">
            <v>REVISÃO DO PROJETO EXECUTIVO DE PROGRAMAÇÃO VISUAL E SINALIZAÇÃO VIÁRIA (RUAS DE ÁREA TOPOGRÁFICA &gt;500M² E &lt;1000M²)</v>
          </cell>
          <cell r="C114" t="str">
            <v>M²</v>
          </cell>
          <cell r="D114">
            <v>968</v>
          </cell>
          <cell r="E114">
            <v>0.43</v>
          </cell>
          <cell r="F114">
            <v>0.53</v>
          </cell>
          <cell r="G114">
            <v>416.24</v>
          </cell>
        </row>
        <row r="115">
          <cell r="A115" t="str">
            <v>12.9</v>
          </cell>
          <cell r="B115" t="str">
            <v>REVISÃO DO PROJETO EXECUTIVO DE DESAPROPRIAÇÃO (RUAS DE ÁREA TOPOGRÁFICA &gt;500M² E &lt;1000M²)</v>
          </cell>
          <cell r="C115" t="str">
            <v>M²</v>
          </cell>
          <cell r="D115">
            <v>1240.5</v>
          </cell>
          <cell r="E115">
            <v>0.8</v>
          </cell>
          <cell r="F115">
            <v>0.99</v>
          </cell>
          <cell r="G115">
            <v>992.4</v>
          </cell>
        </row>
        <row r="116">
          <cell r="A116" t="str">
            <v>12.10</v>
          </cell>
          <cell r="B116" t="str">
            <v>REVISÃO DO PROJETO EXECUTIVO DE ABASTECIMENTO D’ÁGUA (RUAS DE ÁREA TOPOGRÁFICA &gt;500M² E &lt;1000M²)</v>
          </cell>
          <cell r="C116" t="str">
            <v>M²</v>
          </cell>
          <cell r="D116">
            <v>0</v>
          </cell>
          <cell r="E116">
            <v>0.27</v>
          </cell>
          <cell r="F116">
            <v>0.33</v>
          </cell>
          <cell r="G116">
            <v>0</v>
          </cell>
        </row>
        <row r="117">
          <cell r="A117" t="str">
            <v>12.11</v>
          </cell>
          <cell r="B117" t="str">
            <v>REVISÃO DO PROJETO EXECUTIVO DE SISTEMA DE ESGOTAMENTO SANITÁRIO (RUAS DE ÁREA TOPOGRÁFICA &gt;500M² E &lt;1000M²)</v>
          </cell>
          <cell r="C117" t="str">
            <v>M²</v>
          </cell>
          <cell r="D117">
            <v>0</v>
          </cell>
          <cell r="E117">
            <v>0.26</v>
          </cell>
          <cell r="F117">
            <v>0.32</v>
          </cell>
          <cell r="G117">
            <v>0</v>
          </cell>
        </row>
        <row r="118">
          <cell r="A118" t="str">
            <v>12.12</v>
          </cell>
          <cell r="B118" t="str">
            <v>REVISÃO DO PROJETO EXECUTIVO DE CONTENÇÃO (RUAS DE ÁREA TOPOGRÁFICA &gt;500M² E &lt;1000M²)</v>
          </cell>
          <cell r="C118" t="str">
            <v>M²</v>
          </cell>
          <cell r="D118">
            <v>0</v>
          </cell>
          <cell r="E118">
            <v>0.43</v>
          </cell>
          <cell r="F118">
            <v>0.53</v>
          </cell>
          <cell r="G118">
            <v>0</v>
          </cell>
        </row>
        <row r="119">
          <cell r="A119" t="str">
            <v>12.13</v>
          </cell>
          <cell r="B119" t="str">
            <v>PLANILHA ORÇAMENTÁRIA PARA PROJETOS EXECUTIVOS REVISADOS (RUAS DE ÁREA TOPOGRÁFICA &gt;500M² E &lt;1000M²)</v>
          </cell>
          <cell r="C119" t="str">
            <v>M²</v>
          </cell>
          <cell r="D119">
            <v>6439.5</v>
          </cell>
          <cell r="E119">
            <v>1.24</v>
          </cell>
          <cell r="F119">
            <v>1.54</v>
          </cell>
          <cell r="G119">
            <v>7984.98</v>
          </cell>
        </row>
        <row r="120">
          <cell r="A120" t="str">
            <v>13.0</v>
          </cell>
          <cell r="B120" t="str">
            <v>ESTUDOS TÉCNICOS PRELIMINARES PARA ELABORAÇÃO DE PROJETOS DE PAVIMENTAÇÃO, DRENAGEM, URBANISMO E PAISAGISMO  EM RUAS COM ÁREAS MENORES QUE 500M²</v>
          </cell>
          <cell r="G120">
            <v>2805</v>
          </cell>
        </row>
        <row r="121">
          <cell r="A121" t="str">
            <v>13.1</v>
          </cell>
          <cell r="B121" t="str">
            <v>ESTUDOS TOPOGRÁFICOS E PLANIALTIMÉTRICOS (RUAS DE ÁREA TOPOGRÁFICA &lt;500M²)</v>
          </cell>
          <cell r="C121" t="str">
            <v>M²</v>
          </cell>
          <cell r="D121">
            <v>300</v>
          </cell>
          <cell r="E121">
            <v>1.26</v>
          </cell>
          <cell r="F121">
            <v>1.56</v>
          </cell>
          <cell r="G121">
            <v>378</v>
          </cell>
        </row>
        <row r="122">
          <cell r="A122" t="str">
            <v>13.2</v>
          </cell>
          <cell r="B122" t="str">
            <v>ESTUDOS DE CONCEPÇÃO URBANÍSTICA E PAISAGÍSTICA (RUAS DE ÁREA TOPOGRÁFICA &lt;500M²)</v>
          </cell>
          <cell r="C122" t="str">
            <v>M²</v>
          </cell>
          <cell r="D122">
            <v>300</v>
          </cell>
          <cell r="E122">
            <v>1.07</v>
          </cell>
          <cell r="F122">
            <v>1.33</v>
          </cell>
          <cell r="G122">
            <v>321</v>
          </cell>
        </row>
        <row r="123">
          <cell r="A123" t="str">
            <v>13.3</v>
          </cell>
          <cell r="B123" t="str">
            <v>ESTUDOS GEOTÉCNICOS (RUAS DE ÁREA TOPOGRÁFICA &lt;500M²)</v>
          </cell>
          <cell r="C123" t="str">
            <v>M²</v>
          </cell>
          <cell r="D123">
            <v>300</v>
          </cell>
          <cell r="E123">
            <v>2.19</v>
          </cell>
          <cell r="F123">
            <v>2.71</v>
          </cell>
          <cell r="G123">
            <v>657</v>
          </cell>
        </row>
        <row r="124">
          <cell r="A124" t="str">
            <v>13.4</v>
          </cell>
          <cell r="B124" t="str">
            <v>ESTUDOS HIDROLÓGICOS (RUAS DE ÁREA TOPOGRÁFICA &lt;500M²)</v>
          </cell>
          <cell r="C124" t="str">
            <v>M²</v>
          </cell>
          <cell r="D124">
            <v>300</v>
          </cell>
          <cell r="E124">
            <v>4.1500000000000004</v>
          </cell>
          <cell r="F124">
            <v>5.14</v>
          </cell>
          <cell r="G124">
            <v>1245</v>
          </cell>
        </row>
        <row r="125">
          <cell r="A125" t="str">
            <v>13.5</v>
          </cell>
          <cell r="B125" t="str">
            <v>ESTUDOS PARA REMANEJAMENTO CONDICIONADO DE REDE DE DISTRIBUIÇÃO DE ENERGIA ELÉTRICA, ILUMINAÇÃO PÚBLICA E OUTRAS ESTRUTURAS DE UTILIDADE PÚBLICA (RUAS DE ÁREA TOPOGRÁFICA &lt;500M²)</v>
          </cell>
          <cell r="C125" t="str">
            <v>M²</v>
          </cell>
          <cell r="D125">
            <v>300</v>
          </cell>
          <cell r="E125">
            <v>0.68</v>
          </cell>
          <cell r="F125">
            <v>0.84</v>
          </cell>
          <cell r="G125">
            <v>204</v>
          </cell>
        </row>
        <row r="126">
          <cell r="A126" t="str">
            <v>14.0</v>
          </cell>
          <cell r="B126" t="str">
            <v>ANTEPROJETO PARA ELABORAÇÃO DE PROJETOS DE PAVIMENTAÇÃO, DRENAGEM, URBANISMO E PAISAGISMO EM RUAS COM ÁREAS MENORES QUE 500M²</v>
          </cell>
          <cell r="G126">
            <v>0</v>
          </cell>
        </row>
        <row r="127">
          <cell r="A127" t="str">
            <v>14.1</v>
          </cell>
          <cell r="B127" t="str">
            <v>ANTEPROJETO DE URBANISMO E PAISAGISMO (RUAS DE ÁREA TOPOGRÁFICA &lt;500M²)</v>
          </cell>
          <cell r="C127" t="str">
            <v>M²</v>
          </cell>
          <cell r="D127">
            <v>0</v>
          </cell>
          <cell r="E127">
            <v>0.95</v>
          </cell>
          <cell r="F127">
            <v>1.18</v>
          </cell>
          <cell r="G127">
            <v>0</v>
          </cell>
        </row>
        <row r="128">
          <cell r="A128" t="str">
            <v>15.0</v>
          </cell>
          <cell r="B128" t="str">
            <v>PROJETOS BÁSICOS PARA ELABORAÇÃO DE PROJETOS DE PAVIMENTAÇÃO, DRENAGEM, URBANISMO E PAISAGISMO EM RUAS COM ÁREAS MENORES QUE 500M²</v>
          </cell>
          <cell r="G128">
            <v>5538</v>
          </cell>
        </row>
        <row r="129">
          <cell r="A129" t="str">
            <v>15.1</v>
          </cell>
          <cell r="B129" t="str">
            <v>PROJETO BÁSICO DE URBANISMO E PAISAGISMO (RUAS DE ÁREA TOPOGRÁFICA &lt;500M²)</v>
          </cell>
          <cell r="C129" t="str">
            <v>M²</v>
          </cell>
          <cell r="D129">
            <v>300</v>
          </cell>
          <cell r="E129">
            <v>1.01</v>
          </cell>
          <cell r="F129">
            <v>1.25</v>
          </cell>
          <cell r="G129">
            <v>303</v>
          </cell>
        </row>
        <row r="130">
          <cell r="A130" t="str">
            <v>15.2</v>
          </cell>
          <cell r="B130" t="str">
            <v>PROJETO BÁSICO GEOMÉTRICO (RUAS DE ÁREA TOPOGRÁFICA &lt;500M²)</v>
          </cell>
          <cell r="C130" t="str">
            <v>M²</v>
          </cell>
          <cell r="D130">
            <v>300</v>
          </cell>
          <cell r="E130">
            <v>1.64</v>
          </cell>
          <cell r="F130">
            <v>2.0299999999999998</v>
          </cell>
          <cell r="G130">
            <v>492</v>
          </cell>
        </row>
        <row r="131">
          <cell r="A131" t="str">
            <v>15.3</v>
          </cell>
          <cell r="B131" t="str">
            <v>PROJETO BÁSICO DE TERRAPLENAGEM (RUAS DE ÁREA TOPOGRÁFICA &lt;500M²)</v>
          </cell>
          <cell r="C131" t="str">
            <v>M²</v>
          </cell>
          <cell r="D131">
            <v>300</v>
          </cell>
          <cell r="E131">
            <v>1.6</v>
          </cell>
          <cell r="F131">
            <v>1.98</v>
          </cell>
          <cell r="G131">
            <v>480</v>
          </cell>
        </row>
        <row r="132">
          <cell r="A132" t="str">
            <v>15.4</v>
          </cell>
          <cell r="B132" t="str">
            <v>PROJETO BÁSICO DE DRENAGEM  E OAC (RUAS DE ÁREA TOPOGRÁFICA &lt;500M²)</v>
          </cell>
          <cell r="C132" t="str">
            <v>M²</v>
          </cell>
          <cell r="D132">
            <v>300</v>
          </cell>
          <cell r="E132">
            <v>2.62</v>
          </cell>
          <cell r="F132">
            <v>3.24</v>
          </cell>
          <cell r="G132">
            <v>786</v>
          </cell>
        </row>
        <row r="133">
          <cell r="A133" t="str">
            <v>15.5</v>
          </cell>
          <cell r="B133" t="str">
            <v>PROJETO BÁSICO DE PAVIMENTAÇÃO (RUAS DE ÁREA TOPOGRÁFICA &lt;500M²)</v>
          </cell>
          <cell r="C133" t="str">
            <v>M²</v>
          </cell>
          <cell r="D133">
            <v>300</v>
          </cell>
          <cell r="E133">
            <v>1.71</v>
          </cell>
          <cell r="F133">
            <v>2.12</v>
          </cell>
          <cell r="G133">
            <v>513</v>
          </cell>
        </row>
        <row r="134">
          <cell r="A134" t="str">
            <v>15.6</v>
          </cell>
          <cell r="B134" t="str">
            <v>PROJETO BÁSICO DE REMANEJAMENTO DE REDES DE SERVIÇOS DE UTILIDADE PÚBLICA (RUAS DE ÁREA TOPOGRÁFICA &lt;500M²)</v>
          </cell>
          <cell r="C134" t="str">
            <v>M²</v>
          </cell>
          <cell r="D134">
            <v>300</v>
          </cell>
          <cell r="E134">
            <v>0.68</v>
          </cell>
          <cell r="F134">
            <v>0.84</v>
          </cell>
          <cell r="G134">
            <v>204</v>
          </cell>
        </row>
        <row r="135">
          <cell r="A135" t="str">
            <v>15.7</v>
          </cell>
          <cell r="B135" t="str">
            <v>PROJETO BÁSICO DE OBRA DE ARTE ESPECIAL - OAE (RUAS DE ÁREA TOPOGRÁFICA &lt;500M²)</v>
          </cell>
          <cell r="C135" t="str">
            <v>M²</v>
          </cell>
          <cell r="D135">
            <v>0</v>
          </cell>
          <cell r="E135">
            <v>5.67</v>
          </cell>
          <cell r="F135">
            <v>7.02</v>
          </cell>
          <cell r="G135">
            <v>0</v>
          </cell>
        </row>
        <row r="136">
          <cell r="A136" t="str">
            <v>15.8</v>
          </cell>
          <cell r="B136" t="str">
            <v>PROJETO BÁSICO DE PROGRAMAÇÃO VISUAL E SINALIZAÇÃO VIÁRIA (RUAS DE ÁREA TOPOGRÁFICA &lt;500M²)</v>
          </cell>
          <cell r="C136" t="str">
            <v>M²</v>
          </cell>
          <cell r="D136">
            <v>300</v>
          </cell>
          <cell r="E136">
            <v>1.1200000000000001</v>
          </cell>
          <cell r="F136">
            <v>1.39</v>
          </cell>
          <cell r="G136">
            <v>336</v>
          </cell>
        </row>
        <row r="137">
          <cell r="A137" t="str">
            <v>15.9</v>
          </cell>
          <cell r="B137" t="str">
            <v>PROJETO BÁSICO DE DESAPROPRIAÇÃO (RUAS DE ÁREA TOPOGRÁFICA &lt;500M²)</v>
          </cell>
          <cell r="C137" t="str">
            <v>M²</v>
          </cell>
          <cell r="D137">
            <v>300</v>
          </cell>
          <cell r="E137">
            <v>2.1</v>
          </cell>
          <cell r="F137">
            <v>2.6</v>
          </cell>
          <cell r="G137">
            <v>630</v>
          </cell>
        </row>
        <row r="138">
          <cell r="A138" t="str">
            <v>15.10</v>
          </cell>
          <cell r="B138" t="str">
            <v>PROJETO BÁSICO DE ABASTECIMENTO D’ÁGUA (RUAS DE ÁREA TOPOGRÁFICA &lt;500M²)</v>
          </cell>
          <cell r="C138" t="str">
            <v>M²</v>
          </cell>
          <cell r="D138">
            <v>300</v>
          </cell>
          <cell r="E138">
            <v>0.71</v>
          </cell>
          <cell r="F138">
            <v>0.88</v>
          </cell>
          <cell r="G138">
            <v>213</v>
          </cell>
        </row>
        <row r="139">
          <cell r="A139" t="str">
            <v>15.11</v>
          </cell>
          <cell r="B139" t="str">
            <v>PROJETO BÁSICO DE SISTEMA DE ESGOTAMENTO SANITÁRIO (RUAS DE ÁREA TOPOGRÁFICA &lt;500M²)</v>
          </cell>
          <cell r="C139" t="str">
            <v>M²</v>
          </cell>
          <cell r="D139">
            <v>300</v>
          </cell>
          <cell r="E139">
            <v>0.7</v>
          </cell>
          <cell r="F139">
            <v>0.87</v>
          </cell>
          <cell r="G139">
            <v>210</v>
          </cell>
        </row>
        <row r="140">
          <cell r="A140" t="str">
            <v>15.12</v>
          </cell>
          <cell r="B140" t="str">
            <v>PROJETO BÁSICO DE CONTENÇÃO (RUAS DE ÁREA TOPOGRÁFICA &lt;500M²)</v>
          </cell>
          <cell r="C140" t="str">
            <v>M²</v>
          </cell>
          <cell r="D140">
            <v>300</v>
          </cell>
          <cell r="E140">
            <v>1.1399999999999999</v>
          </cell>
          <cell r="F140">
            <v>1.41</v>
          </cell>
          <cell r="G140">
            <v>342</v>
          </cell>
        </row>
        <row r="141">
          <cell r="A141" t="str">
            <v>15.13</v>
          </cell>
          <cell r="B141" t="str">
            <v>PLANILHA ORÇAMENTÁRIA PARA PROJETOS BÁSICOS EXISTENTES (RUAS DE ÁREA TOPOGRÁFICA &lt;500M²)</v>
          </cell>
          <cell r="C141" t="str">
            <v>M²</v>
          </cell>
          <cell r="D141">
            <v>300</v>
          </cell>
          <cell r="E141">
            <v>3.43</v>
          </cell>
          <cell r="F141">
            <v>4.25</v>
          </cell>
          <cell r="G141">
            <v>1029</v>
          </cell>
        </row>
        <row r="142">
          <cell r="A142" t="str">
            <v>16.0</v>
          </cell>
          <cell r="B142" t="str">
            <v>PROJETOS EXECUTIVOS PARA ELABORAÇÃO DE PROJETOS DE PAVIMENTAÇÃO, DRENAGEM, URBANISMO E PAISAGISMO EM RUAS COM ÁREAS MENORES QUE 500M²</v>
          </cell>
          <cell r="G142">
            <v>4287</v>
          </cell>
        </row>
        <row r="143">
          <cell r="A143" t="str">
            <v>16.1</v>
          </cell>
          <cell r="B143" t="str">
            <v>PROJETO EXECUTIVO DE URBANISMO E PAISAGISMO (RUAS DE ÁREA TOPOGRÁFICA &lt;500M²)</v>
          </cell>
          <cell r="C143" t="str">
            <v>M²</v>
          </cell>
          <cell r="D143">
            <v>300</v>
          </cell>
          <cell r="E143">
            <v>0.72</v>
          </cell>
          <cell r="F143">
            <v>0.89</v>
          </cell>
          <cell r="G143">
            <v>216</v>
          </cell>
        </row>
        <row r="144">
          <cell r="A144" t="str">
            <v>16.2</v>
          </cell>
          <cell r="B144" t="str">
            <v>PROJETO EXECUTIVO GEOMÉTRICO (RUAS DE ÁREA TOPOGRÁFICA &lt;500M²)</v>
          </cell>
          <cell r="C144" t="str">
            <v>M²</v>
          </cell>
          <cell r="D144">
            <v>300</v>
          </cell>
          <cell r="E144">
            <v>1.17</v>
          </cell>
          <cell r="F144">
            <v>1.45</v>
          </cell>
          <cell r="G144">
            <v>351</v>
          </cell>
        </row>
        <row r="145">
          <cell r="A145" t="str">
            <v>16.3</v>
          </cell>
          <cell r="B145" t="str">
            <v>PROJETO EXECUTIVO DE TERRAPLENAGEM (RUAS DE ÁREA TOPOGRÁFICA &lt;500M²)</v>
          </cell>
          <cell r="C145" t="str">
            <v>M²</v>
          </cell>
          <cell r="D145">
            <v>300</v>
          </cell>
          <cell r="E145">
            <v>1.22</v>
          </cell>
          <cell r="F145">
            <v>1.51</v>
          </cell>
          <cell r="G145">
            <v>366</v>
          </cell>
        </row>
        <row r="146">
          <cell r="A146" t="str">
            <v>16.4</v>
          </cell>
          <cell r="B146" t="str">
            <v>PROJETO EXECUTIVO DE DRENAGEM  E OAC (RUAS DE ÁREA TOPOGRÁFICA &lt;500M²)</v>
          </cell>
          <cell r="C146" t="str">
            <v>M²</v>
          </cell>
          <cell r="D146">
            <v>300</v>
          </cell>
          <cell r="E146">
            <v>1.75</v>
          </cell>
          <cell r="F146">
            <v>2.17</v>
          </cell>
          <cell r="G146">
            <v>525</v>
          </cell>
        </row>
        <row r="147">
          <cell r="A147" t="str">
            <v>16.5</v>
          </cell>
          <cell r="B147" t="str">
            <v>PROJETO EXECUTIVO DE PAVIMENTAÇÃO (RUAS DE ÁREA TOPOGRÁFICA &lt;500M²)</v>
          </cell>
          <cell r="C147" t="str">
            <v>M²</v>
          </cell>
          <cell r="D147">
            <v>300</v>
          </cell>
          <cell r="E147">
            <v>1.22</v>
          </cell>
          <cell r="F147">
            <v>1.51</v>
          </cell>
          <cell r="G147">
            <v>366</v>
          </cell>
        </row>
        <row r="148">
          <cell r="A148" t="str">
            <v>16.6</v>
          </cell>
          <cell r="B148" t="str">
            <v>PROJETO EXECUTIVO DE REMANEJAMENTO DE REDES DE SERVIÇOS DE UTILIDADE PÚBLICA (RUAS DE ÁREA TOPOGRÁFICA &lt;500M²)</v>
          </cell>
          <cell r="C148" t="str">
            <v>M²</v>
          </cell>
          <cell r="D148">
            <v>300</v>
          </cell>
          <cell r="E148">
            <v>0.48</v>
          </cell>
          <cell r="F148">
            <v>0.59</v>
          </cell>
          <cell r="G148">
            <v>144</v>
          </cell>
        </row>
        <row r="149">
          <cell r="A149" t="str">
            <v>16.7</v>
          </cell>
          <cell r="B149" t="str">
            <v>PROJETO EXECUTIVO DE OBRA DE ARTE ESPECIAL - OAE (RUAS DE ÁREA TOPOGRÁFICA &lt;500M²)</v>
          </cell>
          <cell r="C149" t="str">
            <v>M²</v>
          </cell>
          <cell r="D149">
            <v>0</v>
          </cell>
          <cell r="E149">
            <v>4.05</v>
          </cell>
          <cell r="F149">
            <v>5.0199999999999996</v>
          </cell>
          <cell r="G149">
            <v>0</v>
          </cell>
        </row>
        <row r="150">
          <cell r="A150" t="str">
            <v>16.8</v>
          </cell>
          <cell r="B150" t="str">
            <v>PROJETO EXECUTIVO DE PROGRAMAÇÃO VISUAL E SINALIZAÇÃO VIÁRIA (RUAS DE ÁREA TOPOGRÁFICA &lt;500M²)</v>
          </cell>
          <cell r="C150" t="str">
            <v>M²</v>
          </cell>
          <cell r="D150">
            <v>300</v>
          </cell>
          <cell r="E150">
            <v>1.97</v>
          </cell>
          <cell r="F150">
            <v>2.44</v>
          </cell>
          <cell r="G150">
            <v>591</v>
          </cell>
        </row>
        <row r="151">
          <cell r="A151" t="str">
            <v>16.9</v>
          </cell>
          <cell r="B151" t="str">
            <v>PROJETO EXECUTIVO DE DESAPROPRIAÇÃO (RUAS DE ÁREA TOPOGRÁFICA &lt;500M²)</v>
          </cell>
          <cell r="C151" t="str">
            <v>M²</v>
          </cell>
          <cell r="D151">
            <v>300</v>
          </cell>
          <cell r="E151">
            <v>1.5</v>
          </cell>
          <cell r="F151">
            <v>1.86</v>
          </cell>
          <cell r="G151">
            <v>450</v>
          </cell>
        </row>
        <row r="152">
          <cell r="A152" t="str">
            <v>16.10</v>
          </cell>
          <cell r="B152" t="str">
            <v>PROJETO EXECUTIVO DE ABASTECIMENTO D’ÁGUA (RUAS DE ÁREA TOPOGRÁFICA &lt;500M²)</v>
          </cell>
          <cell r="C152" t="str">
            <v>M²</v>
          </cell>
          <cell r="D152">
            <v>300</v>
          </cell>
          <cell r="E152">
            <v>0.5</v>
          </cell>
          <cell r="F152">
            <v>0.62</v>
          </cell>
          <cell r="G152">
            <v>150</v>
          </cell>
        </row>
        <row r="153">
          <cell r="A153" t="str">
            <v>16.11</v>
          </cell>
          <cell r="B153" t="str">
            <v>PROJETO EXECUTIVO DE SISTEMA DE ESGOTAMENTO SANITÁRIO (RUAS DE ÁREA TOPOGRÁFICA &lt;500M²)</v>
          </cell>
          <cell r="C153" t="str">
            <v>M²</v>
          </cell>
          <cell r="D153">
            <v>300</v>
          </cell>
          <cell r="E153">
            <v>0.5</v>
          </cell>
          <cell r="F153">
            <v>0.62</v>
          </cell>
          <cell r="G153">
            <v>150</v>
          </cell>
        </row>
        <row r="154">
          <cell r="A154" t="str">
            <v>16.12</v>
          </cell>
          <cell r="B154" t="str">
            <v>PROJETO EXECUTIVO DE CONTENÇÃO (RUAS DE ÁREA TOPOGRÁFICA &lt;500M²)</v>
          </cell>
          <cell r="C154" t="str">
            <v>M²</v>
          </cell>
          <cell r="D154">
            <v>300</v>
          </cell>
          <cell r="E154">
            <v>0.81</v>
          </cell>
          <cell r="F154">
            <v>1</v>
          </cell>
          <cell r="G154">
            <v>243</v>
          </cell>
        </row>
        <row r="155">
          <cell r="A155" t="str">
            <v>16.13</v>
          </cell>
          <cell r="B155" t="str">
            <v>PLANILHA ORÇAMENTÁRIA PARA PROJETOS EXECUTIVOS EXISTENTES (RUAS DE ÁREA TOPOGRÁFICA &lt;500M²)</v>
          </cell>
          <cell r="C155" t="str">
            <v>M²</v>
          </cell>
          <cell r="D155">
            <v>300</v>
          </cell>
          <cell r="E155">
            <v>2.4500000000000002</v>
          </cell>
          <cell r="F155">
            <v>3.03</v>
          </cell>
          <cell r="G155">
            <v>735</v>
          </cell>
        </row>
        <row r="156">
          <cell r="A156" t="str">
            <v>17.0</v>
          </cell>
          <cell r="B156" t="str">
            <v>ESTUDOS TÉCNICOS PRELIMINARES  PARA REVISÃO DE PROJETOS DE PAVIMENTAÇÃO, DRENAGEM, URBANISMO E PAISAGISMO  EM RUAS COM ÁREAS MENORES QUE 500M²</v>
          </cell>
          <cell r="G156">
            <v>8455.9600000000009</v>
          </cell>
        </row>
        <row r="157">
          <cell r="A157" t="str">
            <v>17.1</v>
          </cell>
          <cell r="B157" t="str">
            <v>ESTUDOS TOPOGRÁFICOS E PLANIALTIMÉTRICOS (RUAS DE ÁREA TOPOGRÁFICA &lt;500M²)</v>
          </cell>
          <cell r="C157" t="str">
            <v>M²</v>
          </cell>
          <cell r="D157">
            <v>1388.5</v>
          </cell>
          <cell r="E157">
            <v>1.26</v>
          </cell>
          <cell r="F157">
            <v>1.56</v>
          </cell>
          <cell r="G157">
            <v>1749.51</v>
          </cell>
        </row>
        <row r="158">
          <cell r="A158" t="str">
            <v>17.2</v>
          </cell>
          <cell r="B158" t="str">
            <v>ESTUDOS DE CONCEPÇÃO URBANÍSTICA E PAISAGÍSTICA (RUAS DE ÁREA TOPOGRÁFICA &lt;500M²)</v>
          </cell>
          <cell r="C158" t="str">
            <v>M²</v>
          </cell>
          <cell r="D158">
            <v>0</v>
          </cell>
          <cell r="E158">
            <v>1.01</v>
          </cell>
          <cell r="F158">
            <v>1.25</v>
          </cell>
          <cell r="G158">
            <v>0</v>
          </cell>
        </row>
        <row r="159">
          <cell r="A159" t="str">
            <v>17.3</v>
          </cell>
          <cell r="B159" t="str">
            <v>ESTUDOS GEOTÉCNICOS (RUAS DE ÁREA TOPOGRÁFICA &lt;500M²)</v>
          </cell>
          <cell r="C159" t="str">
            <v>M²</v>
          </cell>
          <cell r="D159">
            <v>0</v>
          </cell>
          <cell r="E159">
            <v>2.19</v>
          </cell>
          <cell r="F159">
            <v>2.71</v>
          </cell>
          <cell r="G159">
            <v>0</v>
          </cell>
        </row>
        <row r="160">
          <cell r="A160" t="str">
            <v>17.4</v>
          </cell>
          <cell r="B160" t="str">
            <v>ESTUDOS HIDROLÓGICOS (RUAS DE ÁREA TOPOGRÁFICA &lt;500M²)</v>
          </cell>
          <cell r="C160" t="str">
            <v>M²</v>
          </cell>
          <cell r="D160">
            <v>1388.5</v>
          </cell>
          <cell r="E160">
            <v>4.1500000000000004</v>
          </cell>
          <cell r="F160">
            <v>5.14</v>
          </cell>
          <cell r="G160">
            <v>5762.27</v>
          </cell>
        </row>
        <row r="161">
          <cell r="A161" t="str">
            <v>17.5</v>
          </cell>
          <cell r="B161" t="str">
            <v>ESTUDOS PARA REMANEJAMENTO CONDICIONADO DE REDE DE DISTRIBUIÇÃO DE ENERGIA ELÉTRICA, ILUMINAÇÃO PÚBLICA E OUTRAS ESTRUTURAS DE UTILIDADE PÚBLICA (RUAS DE ÁREA TOPOGRÁFICA &lt;500M²)</v>
          </cell>
          <cell r="C161" t="str">
            <v>M²</v>
          </cell>
          <cell r="D161">
            <v>1388.5</v>
          </cell>
          <cell r="E161">
            <v>0.68</v>
          </cell>
          <cell r="F161">
            <v>0.84</v>
          </cell>
          <cell r="G161">
            <v>944.18</v>
          </cell>
        </row>
        <row r="162">
          <cell r="A162" t="str">
            <v>18.0</v>
          </cell>
          <cell r="B162" t="str">
            <v>REVISÃO DE PROJETOS EXECUTIVOS PARA PAVIMENTAÇÃO, DRENAGEM, URBANISMO E PAISAGISMO  EM RUAS COM ÁREAS COM ÁREAS MENORES QUE 500M²</v>
          </cell>
          <cell r="G162">
            <v>8092.9299999999994</v>
          </cell>
        </row>
        <row r="163">
          <cell r="A163" t="str">
            <v>18.1</v>
          </cell>
          <cell r="B163" t="str">
            <v>REVISÃO DO PROJETO EXECUTIVO DE URBANISMO E PAISAGISMO (RUAS DE ÁREA TOPOGRÁFICA &lt;500M²)</v>
          </cell>
          <cell r="C163" t="str">
            <v>M²</v>
          </cell>
          <cell r="D163">
            <v>150</v>
          </cell>
          <cell r="E163">
            <v>0.51</v>
          </cell>
          <cell r="F163">
            <v>0.63</v>
          </cell>
          <cell r="G163">
            <v>76.5</v>
          </cell>
        </row>
        <row r="164">
          <cell r="A164" t="str">
            <v>18.2</v>
          </cell>
          <cell r="B164" t="str">
            <v>REVISÃO DO PROJETO EXECUTIVO GEOMÉTRICO (RUAS DE ÁREA TOPOGRÁFICA &lt;500M²)</v>
          </cell>
          <cell r="C164" t="str">
            <v>M²</v>
          </cell>
          <cell r="D164">
            <v>1388.5</v>
          </cell>
          <cell r="E164">
            <v>0.84</v>
          </cell>
          <cell r="F164">
            <v>1.04</v>
          </cell>
          <cell r="G164">
            <v>1166.3399999999999</v>
          </cell>
        </row>
        <row r="165">
          <cell r="A165" t="str">
            <v>18.3</v>
          </cell>
          <cell r="B165" t="str">
            <v>REVISÃO DO PROJETO EXECUTIVO DE TERRAPLENAGEM (RUAS DE ÁREA TOPOGRÁFICA &lt;500M²)</v>
          </cell>
          <cell r="C165" t="str">
            <v>M²</v>
          </cell>
          <cell r="D165">
            <v>1388.5</v>
          </cell>
          <cell r="E165">
            <v>0.87</v>
          </cell>
          <cell r="F165">
            <v>1.08</v>
          </cell>
          <cell r="G165">
            <v>1207.99</v>
          </cell>
        </row>
        <row r="166">
          <cell r="A166" t="str">
            <v>18.4</v>
          </cell>
          <cell r="B166" t="str">
            <v>REVISÃO DO PROJETO EXECUTIVO DE DRENAGEM  E OAC (RUAS DE ÁREA TOPOGRÁFICA &lt;500M²)</v>
          </cell>
          <cell r="C166" t="str">
            <v>M²</v>
          </cell>
          <cell r="D166">
            <v>1388.5</v>
          </cell>
          <cell r="E166">
            <v>1.34</v>
          </cell>
          <cell r="F166">
            <v>1.66</v>
          </cell>
          <cell r="G166">
            <v>1860.59</v>
          </cell>
        </row>
        <row r="167">
          <cell r="A167" t="str">
            <v>18.5</v>
          </cell>
          <cell r="B167" t="str">
            <v>REVISÃO DO PROJETO EXECUTIVO DE PAVIMENTAÇÃO (RUAS DE ÁREA TOPOGRÁFICA &lt;500M²)</v>
          </cell>
          <cell r="C167" t="str">
            <v>M²</v>
          </cell>
          <cell r="D167">
            <v>1388.5</v>
          </cell>
          <cell r="E167">
            <v>0.87</v>
          </cell>
          <cell r="F167">
            <v>1.08</v>
          </cell>
          <cell r="G167">
            <v>1207.99</v>
          </cell>
        </row>
        <row r="168">
          <cell r="A168" t="str">
            <v>18.6</v>
          </cell>
          <cell r="B168" t="str">
            <v>REVISÃO DO PROJETO EXECUTIVO DE REMANEJAMENTO DE REDES DE SERVIÇOS DE UTILIDADE PÚBLICA (RUAS DE ÁREA TOPOGRÁFICA &lt;500M²)</v>
          </cell>
          <cell r="C168" t="str">
            <v>M²</v>
          </cell>
          <cell r="D168">
            <v>422.5</v>
          </cell>
          <cell r="E168">
            <v>0.34</v>
          </cell>
          <cell r="F168">
            <v>0.42</v>
          </cell>
          <cell r="G168">
            <v>143.65</v>
          </cell>
        </row>
        <row r="169">
          <cell r="A169" t="str">
            <v>18.7</v>
          </cell>
          <cell r="B169" t="str">
            <v>REVISÃO DO PROJETO EXECUTIVO DE OBRA DE ARTE ESPECIAL - OAE (RUAS DE ÁREA TOPOGRÁFICA &lt;500M²)</v>
          </cell>
          <cell r="C169" t="str">
            <v>M²</v>
          </cell>
          <cell r="D169">
            <v>0</v>
          </cell>
          <cell r="E169">
            <v>2.89</v>
          </cell>
          <cell r="F169">
            <v>3.58</v>
          </cell>
          <cell r="G169">
            <v>0</v>
          </cell>
        </row>
        <row r="170">
          <cell r="A170" t="str">
            <v>18.8</v>
          </cell>
          <cell r="B170" t="str">
            <v>REVISÃO DO PROJETO EXECUTIVO DE PROGRAMAÇÃO VISUAL E SINALIZAÇÃO VIÁRIA (RUAS DE ÁREA TOPOGRÁFICA &lt;500M²)</v>
          </cell>
          <cell r="C170" t="str">
            <v>M²</v>
          </cell>
          <cell r="D170">
            <v>0</v>
          </cell>
          <cell r="E170">
            <v>0.56999999999999995</v>
          </cell>
          <cell r="F170">
            <v>0.71</v>
          </cell>
          <cell r="G170">
            <v>0</v>
          </cell>
        </row>
        <row r="171">
          <cell r="A171" t="str">
            <v>18.9</v>
          </cell>
          <cell r="B171" t="str">
            <v>REVISÃO DO PROJETO EXECUTIVO DE DESAPROPRIAÇÃO (RUAS DE ÁREA TOPOGRÁFICA &lt;500M²)</v>
          </cell>
          <cell r="C171" t="str">
            <v>M²</v>
          </cell>
          <cell r="D171">
            <v>0</v>
          </cell>
          <cell r="E171">
            <v>1.07</v>
          </cell>
          <cell r="F171">
            <v>1.33</v>
          </cell>
          <cell r="G171">
            <v>0</v>
          </cell>
        </row>
        <row r="172">
          <cell r="A172" t="str">
            <v>18.10</v>
          </cell>
          <cell r="B172" t="str">
            <v>REVISÃO DO PROJETO EXECUTIVO DE ABASTECIMENTO D’ÁGUA (RUAS DE ÁREA TOPOGRÁFICA &lt;500M²)</v>
          </cell>
          <cell r="C172" t="str">
            <v>M²</v>
          </cell>
          <cell r="D172">
            <v>0</v>
          </cell>
          <cell r="E172">
            <v>0.36</v>
          </cell>
          <cell r="F172">
            <v>0.45</v>
          </cell>
          <cell r="G172">
            <v>0</v>
          </cell>
        </row>
        <row r="173">
          <cell r="A173" t="str">
            <v>18.11</v>
          </cell>
          <cell r="B173" t="str">
            <v>REVISÃO DO PROJETO EXECUTIVO DE SISTEMA DE ESGOTAMENTO SANITÁRIO (RUAS DE ÁREA TOPOGRÁFICA &lt;500M²)</v>
          </cell>
          <cell r="C173" t="str">
            <v>M²</v>
          </cell>
          <cell r="D173">
            <v>0</v>
          </cell>
          <cell r="E173">
            <v>0.35</v>
          </cell>
          <cell r="F173">
            <v>0.43</v>
          </cell>
          <cell r="G173">
            <v>0</v>
          </cell>
        </row>
        <row r="174">
          <cell r="A174" t="str">
            <v>18.12</v>
          </cell>
          <cell r="B174" t="str">
            <v>REVISÃO DO PROJETO EXECUTIVO DE CONTENÇÃO (RUAS DE ÁREA TOPOGRÁFICA &lt;500M²)</v>
          </cell>
          <cell r="C174" t="str">
            <v>M²</v>
          </cell>
          <cell r="D174">
            <v>0</v>
          </cell>
          <cell r="E174">
            <v>0.57999999999999996</v>
          </cell>
          <cell r="F174">
            <v>0.72</v>
          </cell>
          <cell r="G174">
            <v>0</v>
          </cell>
        </row>
        <row r="175">
          <cell r="A175" t="str">
            <v>18.13</v>
          </cell>
          <cell r="B175" t="str">
            <v>PLANILHA ORÇAMENTÁRIA PARA PROJETOS EXECUTIVOS REVISADOS (RUAS DE ÁREA TOPOGRÁFICA &lt;500M²)</v>
          </cell>
          <cell r="C175" t="str">
            <v>M²</v>
          </cell>
          <cell r="D175">
            <v>1388.5</v>
          </cell>
          <cell r="E175">
            <v>1.75</v>
          </cell>
          <cell r="F175">
            <v>2.17</v>
          </cell>
          <cell r="G175">
            <v>2429.87</v>
          </cell>
        </row>
        <row r="176">
          <cell r="B176" t="str">
            <v>PREÇO GLOBAL DOS SERVIÇOS</v>
          </cell>
          <cell r="G176">
            <v>5257637.96</v>
          </cell>
        </row>
      </sheetData>
      <sheetData sheetId="10">
        <row r="1">
          <cell r="A1" t="str">
            <v>Prefeitura da Cidade do Recife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>
        <row r="1">
          <cell r="A1" t="str">
            <v>RELATÓRIO DE CONSOLIDAÇÃO DOS CUSTOS DE MÃO DE OBRA</v>
          </cell>
        </row>
      </sheetData>
      <sheetData sheetId="187"/>
      <sheetData sheetId="188">
        <row r="1">
          <cell r="A1" t="str">
            <v>CGCIT</v>
          </cell>
        </row>
      </sheetData>
      <sheetData sheetId="189"/>
      <sheetData sheetId="19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_1" displayName="Table_1" ref="A7:F10">
  <tableColumns count="6">
    <tableColumn id="1" name="Item" dataDxfId="10"/>
    <tableColumn id="2" name="Esfera" dataDxfId="9"/>
    <tableColumn id="3" name="Localidade" dataDxfId="8"/>
    <tableColumn id="4" name="Escola" dataDxfId="7"/>
    <tableColumn id="5" name="Lat." dataDxfId="6"/>
    <tableColumn id="6" name="Long." dataDxfId="5"/>
  </tableColumns>
  <tableStyleInfo name="ESCOLAS GE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neudrive.com.br/pneu-27580r225-dirr-sumitomo-st709-n-7849-19" TargetMode="External"/><Relationship Id="rId13" Type="http://schemas.openxmlformats.org/officeDocument/2006/relationships/hyperlink" Target="https://pliniotecnologia.com.br/" TargetMode="External"/><Relationship Id="rId3" Type="http://schemas.openxmlformats.org/officeDocument/2006/relationships/hyperlink" Target="https://www.ferreiracosta.com/produto/23934/graxa-litio-pasta-1-kg-texaco" TargetMode="External"/><Relationship Id="rId7" Type="http://schemas.openxmlformats.org/officeDocument/2006/relationships/hyperlink" Target="https://www.hdpecas.com.br/oleo-lubrificante-caixas-marcha-harley-lubrax-trm4-90w-mineral-litro.html" TargetMode="External"/><Relationship Id="rId12" Type="http://schemas.openxmlformats.org/officeDocument/2006/relationships/hyperlink" Target="https://www.multipecasdiesel.com/MLB-3345199484-oleo-fluido-de-freio-dot-4-trw-varga-500ml-_JM" TargetMode="External"/><Relationship Id="rId17" Type="http://schemas.openxmlformats.org/officeDocument/2006/relationships/drawing" Target="../drawings/drawing12.xml"/><Relationship Id="rId2" Type="http://schemas.openxmlformats.org/officeDocument/2006/relationships/hyperlink" Target="https://www.tupan.com.br/graxa-base-sabao-lubrificante-para-chassis-ca2--ref---5125000500--vonder-289062-44" TargetMode="External"/><Relationship Id="rId16" Type="http://schemas.openxmlformats.org/officeDocument/2006/relationships/printerSettings" Target="../printerSettings/printerSettings12.bin"/><Relationship Id="rId1" Type="http://schemas.openxmlformats.org/officeDocument/2006/relationships/hyperlink" Target="https://www.pneudrive.com.br/oleo-15w40-petronas-selenia-k-sn-semisintetico-1lt-7013-19" TargetMode="External"/><Relationship Id="rId6" Type="http://schemas.openxmlformats.org/officeDocument/2006/relationships/hyperlink" Target="https://www.tempracar.com.br/product-page/oleo-para-caixa-de-marcha-lubrax-sae-90-trm-4-petrobras-1l" TargetMode="External"/><Relationship Id="rId11" Type="http://schemas.openxmlformats.org/officeDocument/2006/relationships/hyperlink" Target="https://www.unifreiospecas.com.br/freios/fluido-de-freio-dot4-500ml" TargetMode="External"/><Relationship Id="rId5" Type="http://schemas.openxmlformats.org/officeDocument/2006/relationships/hyperlink" Target="https://www.quibao.com.br/MLB-4559710438-oleo-85-w-140-gl5-hipoidal-1-litro-cambio-diferencial-ypf-_JM" TargetMode="External"/><Relationship Id="rId15" Type="http://schemas.openxmlformats.org/officeDocument/2006/relationships/hyperlink" Target="https://graficafaiska.com.br/single-product.php?p=MTY4&amp;qtd=1" TargetMode="External"/><Relationship Id="rId10" Type="http://schemas.openxmlformats.org/officeDocument/2006/relationships/hyperlink" Target="https://www.ferreiracosta.com/produto/461293/fluido-de-freios-dot-4-500ml-koube" TargetMode="External"/><Relationship Id="rId4" Type="http://schemas.openxmlformats.org/officeDocument/2006/relationships/hyperlink" Target="https://www.ciadiesel.com.br/filtro-e-lubrificante/kits-de-filtros-para-veiculos/oleo-diferencial-85w140-1-litro-mineral-gl-5?gad_source=1&amp;gclid=Cj%E2%80%A6" TargetMode="External"/><Relationship Id="rId9" Type="http://schemas.openxmlformats.org/officeDocument/2006/relationships/hyperlink" Target="https://www.loja.retificajm.com.br/produto/oleo-transmissao-diferencial-sae-85w140-mineral-api-gl5.html" TargetMode="External"/><Relationship Id="rId14" Type="http://schemas.openxmlformats.org/officeDocument/2006/relationships/hyperlink" Target="https://www.virtuadesivos.com.br/faixa-escolar/kit-adesivos-faixa-escolar-para-micro-onibus-lateral-07-m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203864"/>
    <outlinePr summaryBelow="0" summaryRight="0"/>
  </sheetPr>
  <dimension ref="A1:Z979"/>
  <sheetViews>
    <sheetView showGridLines="0" tabSelected="1" view="pageBreakPreview" zoomScaleSheetLayoutView="100" workbookViewId="0">
      <selection activeCell="G23" sqref="G23"/>
    </sheetView>
  </sheetViews>
  <sheetFormatPr defaultColWidth="12.5703125" defaultRowHeight="15" customHeight="1"/>
  <cols>
    <col min="1" max="1" width="9.42578125" customWidth="1"/>
    <col min="2" max="2" width="33.85546875" customWidth="1"/>
    <col min="3" max="3" width="16.7109375" customWidth="1"/>
    <col min="4" max="4" width="20.42578125" customWidth="1"/>
    <col min="5" max="5" width="16.7109375" customWidth="1"/>
    <col min="6" max="6" width="19.28515625" customWidth="1"/>
    <col min="7" max="7" width="21.7109375" customWidth="1"/>
    <col min="8" max="8" width="20.42578125" customWidth="1"/>
    <col min="9" max="9" width="12.5703125" customWidth="1"/>
    <col min="10" max="10" width="22.42578125" customWidth="1"/>
    <col min="11" max="11" width="16" customWidth="1"/>
    <col min="12" max="20" width="12.5703125" customWidth="1"/>
  </cols>
  <sheetData>
    <row r="1" spans="1:26" s="265" customFormat="1" ht="75" customHeight="1">
      <c r="A1" s="499" t="s">
        <v>489</v>
      </c>
      <c r="B1" s="500"/>
      <c r="C1" s="500"/>
      <c r="D1" s="500"/>
      <c r="E1" s="500"/>
      <c r="F1" s="500"/>
      <c r="G1" s="500"/>
      <c r="H1" s="501"/>
      <c r="I1" s="163"/>
      <c r="J1" s="163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s="265" customFormat="1" ht="27.6" customHeight="1">
      <c r="A2" s="511" t="s">
        <v>486</v>
      </c>
      <c r="B2" s="511"/>
      <c r="C2" s="502" t="s">
        <v>491</v>
      </c>
      <c r="D2" s="503"/>
      <c r="E2" s="503"/>
      <c r="F2" s="503"/>
      <c r="G2" s="503"/>
      <c r="H2" s="504"/>
      <c r="I2" s="163"/>
      <c r="J2" s="163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265" customFormat="1">
      <c r="A3" s="511" t="s">
        <v>298</v>
      </c>
      <c r="B3" s="511"/>
      <c r="C3" s="505" t="s">
        <v>492</v>
      </c>
      <c r="D3" s="506"/>
      <c r="E3" s="506"/>
      <c r="F3" s="506"/>
      <c r="G3" s="506"/>
      <c r="H3" s="507"/>
      <c r="I3" s="278"/>
      <c r="J3" s="163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65" customFormat="1" ht="29.1" customHeight="1">
      <c r="A4" s="498" t="s">
        <v>487</v>
      </c>
      <c r="B4" s="498"/>
      <c r="C4" s="508" t="s">
        <v>490</v>
      </c>
      <c r="D4" s="509"/>
      <c r="E4" s="509"/>
      <c r="F4" s="509"/>
      <c r="G4" s="509"/>
      <c r="H4" s="510"/>
      <c r="I4" s="163"/>
      <c r="J4" s="163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ht="36" customHeight="1">
      <c r="A5" s="496" t="s">
        <v>488</v>
      </c>
      <c r="B5" s="497"/>
      <c r="C5" s="497"/>
      <c r="D5" s="497"/>
      <c r="E5" s="497"/>
      <c r="F5" s="497"/>
      <c r="G5" s="497"/>
      <c r="H5" s="49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"/>
      <c r="V5" s="1"/>
      <c r="W5" s="1"/>
      <c r="X5" s="1"/>
      <c r="Y5" s="1"/>
    </row>
    <row r="6" spans="1:26" ht="15.75" customHeight="1">
      <c r="A6" s="492" t="str">
        <f>CONCATENATE("TRANSPORTE ESCOLAR - ",'Dados de Entrada'!$D$8," meses de Contrato")</f>
        <v>TRANSPORTE ESCOLAR - 24 meses de Contrato</v>
      </c>
      <c r="B6" s="492"/>
      <c r="C6" s="492"/>
      <c r="D6" s="492"/>
      <c r="E6" s="492"/>
      <c r="F6" s="492"/>
      <c r="G6" s="492"/>
      <c r="H6" s="49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"/>
      <c r="V6" s="1"/>
      <c r="W6" s="1"/>
      <c r="X6" s="1"/>
      <c r="Y6" s="1"/>
    </row>
    <row r="7" spans="1:26" ht="15.75" customHeight="1">
      <c r="A7" s="493" t="s">
        <v>12</v>
      </c>
      <c r="B7" s="493" t="s">
        <v>34</v>
      </c>
      <c r="C7" s="494" t="s">
        <v>481</v>
      </c>
      <c r="D7" s="495" t="s">
        <v>482</v>
      </c>
      <c r="E7" s="493" t="s">
        <v>35</v>
      </c>
      <c r="F7" s="494" t="s">
        <v>483</v>
      </c>
      <c r="G7" s="495" t="s">
        <v>36</v>
      </c>
      <c r="H7" s="494" t="s">
        <v>37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"/>
      <c r="V7" s="1"/>
      <c r="W7" s="1"/>
      <c r="X7" s="1"/>
      <c r="Y7" s="1"/>
    </row>
    <row r="8" spans="1:26" ht="34.5" customHeight="1">
      <c r="A8" s="490"/>
      <c r="B8" s="490"/>
      <c r="C8" s="490"/>
      <c r="D8" s="490"/>
      <c r="E8" s="490"/>
      <c r="F8" s="490"/>
      <c r="G8" s="490"/>
      <c r="H8" s="49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"/>
      <c r="V8" s="1"/>
      <c r="W8" s="1"/>
      <c r="X8" s="1"/>
      <c r="Y8" s="1"/>
    </row>
    <row r="9" spans="1:26" ht="15.75" customHeight="1">
      <c r="A9" s="268">
        <v>1</v>
      </c>
      <c r="B9" s="491" t="s">
        <v>38</v>
      </c>
      <c r="C9" s="490"/>
      <c r="D9" s="490"/>
      <c r="E9" s="490"/>
      <c r="F9" s="490"/>
      <c r="G9" s="490"/>
      <c r="H9" s="49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"/>
      <c r="V9" s="1"/>
      <c r="W9" s="1"/>
      <c r="X9" s="1"/>
      <c r="Y9" s="1"/>
    </row>
    <row r="10" spans="1:26" ht="15.75" customHeight="1">
      <c r="A10" s="269" t="s">
        <v>39</v>
      </c>
      <c r="B10" s="270" t="s">
        <v>40</v>
      </c>
      <c r="C10" s="271">
        <f ca="1">IFERROR(Ônibus!$C$41,"0")</f>
        <v>7512.8010764714736</v>
      </c>
      <c r="D10" s="272">
        <f>COUNTIFS(Rotas!E8:E29,"Ônibus")</f>
        <v>22</v>
      </c>
      <c r="E10" s="273" t="s">
        <v>41</v>
      </c>
      <c r="F10" s="271">
        <f ca="1">C10*D10*12</f>
        <v>1983379.4841884691</v>
      </c>
      <c r="G10" s="274">
        <f ca="1">F10*('Dados de Entrada'!$D$8/12)</f>
        <v>3966758.9683769383</v>
      </c>
      <c r="H10" s="489">
        <f ca="1">G10+G11+G12</f>
        <v>4652388.3363027647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"/>
      <c r="V10" s="1"/>
      <c r="W10" s="1"/>
      <c r="X10" s="1"/>
      <c r="Y10" s="1"/>
    </row>
    <row r="11" spans="1:26" ht="15.75" customHeight="1">
      <c r="A11" s="269" t="s">
        <v>42</v>
      </c>
      <c r="B11" s="270" t="s">
        <v>43</v>
      </c>
      <c r="C11" s="275">
        <f ca="1">IFERROR(Ônibus!$K$48,0)</f>
        <v>4.0248092722673539</v>
      </c>
      <c r="D11" s="276">
        <f>SUMIFS(Rotas!$G$8:$G$29,Rotas!$E$8:$E$29,"ônibus")*200</f>
        <v>64254.041999999994</v>
      </c>
      <c r="E11" s="277" t="s">
        <v>44</v>
      </c>
      <c r="F11" s="271">
        <f ca="1">C11*D11</f>
        <v>258610.26402225596</v>
      </c>
      <c r="G11" s="274">
        <f ca="1">F11*('Dados de Entrada'!$D$8/12)</f>
        <v>517220.52804451191</v>
      </c>
      <c r="H11" s="490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"/>
      <c r="V11" s="1"/>
      <c r="W11" s="1"/>
      <c r="X11" s="1"/>
      <c r="Y11" s="1"/>
    </row>
    <row r="12" spans="1:26" ht="15.75" customHeight="1">
      <c r="A12" s="269">
        <v>43891</v>
      </c>
      <c r="B12" s="270" t="s">
        <v>45</v>
      </c>
      <c r="C12" s="275">
        <f ca="1">IFERROR(Ônibus!$J$48,0)</f>
        <v>5.0611915186971563</v>
      </c>
      <c r="D12" s="276">
        <f>SUMIFS(Rotas!F8:F29,Rotas!E8:E29,"ônibus")*200</f>
        <v>16637.272000000001</v>
      </c>
      <c r="E12" s="277" t="s">
        <v>46</v>
      </c>
      <c r="F12" s="271">
        <f ca="1">C12*D12</f>
        <v>84204.419940657681</v>
      </c>
      <c r="G12" s="274">
        <f ca="1">F12*('Dados de Entrada'!$D$8/12)</f>
        <v>168408.83988131536</v>
      </c>
      <c r="H12" s="49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"/>
      <c r="V12" s="1"/>
      <c r="W12" s="1"/>
      <c r="X12" s="1"/>
      <c r="Y12" s="1"/>
    </row>
    <row r="13" spans="1:26" ht="15.75" customHeight="1">
      <c r="A13" s="267"/>
      <c r="B13" s="267"/>
      <c r="C13" s="267"/>
      <c r="D13" s="267"/>
      <c r="E13" s="301" t="s">
        <v>47</v>
      </c>
      <c r="F13" s="302">
        <f ca="1">F10+F11+F12</f>
        <v>2326194.1681513824</v>
      </c>
      <c r="G13" s="301" t="s">
        <v>48</v>
      </c>
      <c r="H13" s="302">
        <f ca="1">H10+H11+H12</f>
        <v>4652388.3363027647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"/>
      <c r="V13" s="1"/>
      <c r="W13" s="1"/>
      <c r="X13" s="1"/>
      <c r="Y13" s="1"/>
    </row>
    <row r="14" spans="1:26" ht="15.75" customHeight="1">
      <c r="A14" s="15"/>
      <c r="B14" s="15"/>
      <c r="C14" s="15"/>
      <c r="D14" s="1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"/>
      <c r="V14" s="1"/>
      <c r="W14" s="1"/>
      <c r="X14" s="1"/>
      <c r="Y14" s="1"/>
    </row>
    <row r="15" spans="1:26" ht="15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"/>
      <c r="V15" s="1"/>
      <c r="W15" s="1"/>
      <c r="X15" s="1"/>
      <c r="Y15" s="1"/>
    </row>
    <row r="16" spans="1:26" ht="15.75" customHeight="1">
      <c r="A16" s="15"/>
      <c r="B16" s="15"/>
      <c r="C16" s="15"/>
      <c r="D16" s="15"/>
      <c r="E16" s="15"/>
      <c r="F16" s="15"/>
      <c r="G16" s="15"/>
      <c r="H16" s="252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"/>
      <c r="V16" s="1"/>
      <c r="W16" s="1"/>
      <c r="X16" s="1"/>
      <c r="Y16" s="1"/>
    </row>
    <row r="17" spans="1:25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"/>
      <c r="V17" s="1"/>
      <c r="W17" s="1"/>
      <c r="X17" s="1"/>
      <c r="Y17" s="1"/>
    </row>
    <row r="18" spans="1:25" ht="15.75" customHeight="1">
      <c r="A18" s="15"/>
      <c r="B18" s="15"/>
      <c r="C18" s="15"/>
      <c r="D18" s="15"/>
      <c r="E18" s="15"/>
      <c r="F18" s="15"/>
      <c r="G18" s="15"/>
      <c r="H18" s="25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"/>
      <c r="V18" s="1"/>
      <c r="W18" s="1"/>
      <c r="X18" s="1"/>
      <c r="Y18" s="1"/>
    </row>
    <row r="19" spans="1:25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"/>
      <c r="V19" s="1"/>
      <c r="W19" s="1"/>
      <c r="X19" s="1"/>
      <c r="Y19" s="1"/>
    </row>
    <row r="20" spans="1:25" ht="15.75" customHeight="1">
      <c r="A20" s="15"/>
      <c r="B20" s="15"/>
      <c r="C20" s="15"/>
      <c r="D20" s="15"/>
      <c r="E20" s="15"/>
      <c r="F20" s="15"/>
      <c r="G20" s="15"/>
      <c r="H20" s="25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"/>
      <c r="V20" s="1"/>
      <c r="W20" s="1"/>
      <c r="X20" s="1"/>
      <c r="Y20" s="1"/>
    </row>
    <row r="21" spans="1:25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"/>
      <c r="V21" s="1"/>
      <c r="W21" s="1"/>
      <c r="X21" s="1"/>
      <c r="Y21" s="1"/>
    </row>
    <row r="22" spans="1:25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"/>
      <c r="V22" s="1"/>
      <c r="W22" s="1"/>
      <c r="X22" s="1"/>
      <c r="Y22" s="1"/>
    </row>
    <row r="23" spans="1:25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"/>
      <c r="V23" s="1"/>
      <c r="W23" s="1"/>
      <c r="X23" s="1"/>
      <c r="Y23" s="1"/>
    </row>
    <row r="24" spans="1:25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"/>
      <c r="V24" s="1"/>
      <c r="W24" s="1"/>
      <c r="X24" s="1"/>
      <c r="Y24" s="1"/>
    </row>
    <row r="25" spans="1: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"/>
      <c r="V25" s="1"/>
      <c r="W25" s="1"/>
      <c r="X25" s="1"/>
      <c r="Y25" s="1"/>
    </row>
    <row r="26" spans="1:25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"/>
      <c r="V26" s="1"/>
      <c r="W26" s="1"/>
      <c r="X26" s="1"/>
      <c r="Y26" s="1"/>
    </row>
    <row r="27" spans="1:25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"/>
      <c r="V27" s="1"/>
      <c r="W27" s="1"/>
      <c r="X27" s="1"/>
      <c r="Y27" s="1"/>
    </row>
    <row r="28" spans="1:25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"/>
      <c r="V28" s="1"/>
      <c r="W28" s="1"/>
      <c r="X28" s="1"/>
      <c r="Y28" s="1"/>
    </row>
    <row r="29" spans="1:25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"/>
      <c r="V29" s="1"/>
      <c r="W29" s="1"/>
      <c r="X29" s="1"/>
      <c r="Y29" s="1"/>
    </row>
    <row r="30" spans="1:25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"/>
      <c r="V30" s="1"/>
      <c r="W30" s="1"/>
      <c r="X30" s="1"/>
      <c r="Y30" s="1"/>
    </row>
    <row r="31" spans="1:25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"/>
      <c r="V31" s="1"/>
      <c r="W31" s="1"/>
      <c r="X31" s="1"/>
      <c r="Y31" s="1"/>
    </row>
    <row r="32" spans="1:25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"/>
      <c r="V32" s="1"/>
      <c r="W32" s="1"/>
      <c r="X32" s="1"/>
      <c r="Y32" s="1"/>
    </row>
    <row r="33" spans="1:25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"/>
      <c r="V33" s="1"/>
      <c r="W33" s="1"/>
      <c r="X33" s="1"/>
      <c r="Y33" s="1"/>
    </row>
    <row r="34" spans="1:25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"/>
      <c r="V34" s="1"/>
      <c r="W34" s="1"/>
      <c r="X34" s="1"/>
      <c r="Y34" s="1"/>
    </row>
    <row r="35" spans="1:2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"/>
      <c r="V35" s="1"/>
      <c r="W35" s="1"/>
      <c r="X35" s="1"/>
      <c r="Y35" s="1"/>
    </row>
    <row r="36" spans="1:25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"/>
      <c r="V36" s="1"/>
      <c r="W36" s="1"/>
      <c r="X36" s="1"/>
      <c r="Y36" s="1"/>
    </row>
    <row r="37" spans="1:25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"/>
      <c r="V37" s="1"/>
      <c r="W37" s="1"/>
      <c r="X37" s="1"/>
      <c r="Y37" s="1"/>
    </row>
    <row r="38" spans="1:25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"/>
      <c r="V38" s="1"/>
      <c r="W38" s="1"/>
      <c r="X38" s="1"/>
      <c r="Y38" s="1"/>
    </row>
    <row r="39" spans="1:25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"/>
      <c r="V39" s="1"/>
      <c r="W39" s="1"/>
      <c r="X39" s="1"/>
      <c r="Y39" s="1"/>
    </row>
    <row r="40" spans="1:25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"/>
      <c r="V40" s="1"/>
      <c r="W40" s="1"/>
      <c r="X40" s="1"/>
      <c r="Y40" s="1"/>
    </row>
    <row r="41" spans="1:25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"/>
      <c r="V41" s="1"/>
      <c r="W41" s="1"/>
      <c r="X41" s="1"/>
      <c r="Y41" s="1"/>
    </row>
    <row r="42" spans="1:25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"/>
      <c r="V42" s="1"/>
      <c r="W42" s="1"/>
      <c r="X42" s="1"/>
      <c r="Y42" s="1"/>
    </row>
    <row r="43" spans="1:25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"/>
      <c r="V43" s="1"/>
      <c r="W43" s="1"/>
      <c r="X43" s="1"/>
      <c r="Y43" s="1"/>
    </row>
    <row r="44" spans="1:25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"/>
      <c r="V44" s="1"/>
      <c r="W44" s="1"/>
      <c r="X44" s="1"/>
      <c r="Y44" s="1"/>
    </row>
    <row r="45" spans="1:2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"/>
      <c r="V45" s="1"/>
      <c r="W45" s="1"/>
      <c r="X45" s="1"/>
      <c r="Y45" s="1"/>
    </row>
    <row r="46" spans="1:25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"/>
      <c r="V46" s="1"/>
      <c r="W46" s="1"/>
      <c r="X46" s="1"/>
      <c r="Y46" s="1"/>
    </row>
    <row r="47" spans="1:25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"/>
      <c r="V47" s="1"/>
      <c r="W47" s="1"/>
      <c r="X47" s="1"/>
      <c r="Y47" s="1"/>
    </row>
    <row r="48" spans="1:25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"/>
      <c r="V48" s="1"/>
      <c r="W48" s="1"/>
      <c r="X48" s="1"/>
      <c r="Y48" s="1"/>
    </row>
    <row r="49" spans="1:25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"/>
      <c r="V49" s="1"/>
      <c r="W49" s="1"/>
      <c r="X49" s="1"/>
      <c r="Y49" s="1"/>
    </row>
    <row r="50" spans="1:25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"/>
      <c r="V50" s="1"/>
      <c r="W50" s="1"/>
      <c r="X50" s="1"/>
      <c r="Y50" s="1"/>
    </row>
    <row r="51" spans="1:25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"/>
      <c r="V51" s="1"/>
      <c r="W51" s="1"/>
      <c r="X51" s="1"/>
      <c r="Y51" s="1"/>
    </row>
    <row r="52" spans="1:25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"/>
      <c r="V52" s="1"/>
      <c r="W52" s="1"/>
      <c r="X52" s="1"/>
      <c r="Y52" s="1"/>
    </row>
    <row r="53" spans="1:25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"/>
      <c r="V53" s="1"/>
      <c r="W53" s="1"/>
      <c r="X53" s="1"/>
      <c r="Y53" s="1"/>
    </row>
    <row r="54" spans="1:25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"/>
      <c r="V54" s="1"/>
      <c r="W54" s="1"/>
      <c r="X54" s="1"/>
      <c r="Y54" s="1"/>
    </row>
    <row r="55" spans="1:2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"/>
      <c r="V55" s="1"/>
      <c r="W55" s="1"/>
      <c r="X55" s="1"/>
      <c r="Y55" s="1"/>
    </row>
    <row r="56" spans="1:25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"/>
      <c r="V56" s="1"/>
      <c r="W56" s="1"/>
      <c r="X56" s="1"/>
      <c r="Y56" s="1"/>
    </row>
    <row r="57" spans="1:25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"/>
      <c r="V57" s="1"/>
      <c r="W57" s="1"/>
      <c r="X57" s="1"/>
      <c r="Y57" s="1"/>
    </row>
    <row r="58" spans="1:25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"/>
      <c r="V58" s="1"/>
      <c r="W58" s="1"/>
      <c r="X58" s="1"/>
      <c r="Y58" s="1"/>
    </row>
    <row r="59" spans="1:25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"/>
      <c r="V59" s="1"/>
      <c r="W59" s="1"/>
      <c r="X59" s="1"/>
      <c r="Y59" s="1"/>
    </row>
    <row r="60" spans="1:25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"/>
      <c r="V60" s="1"/>
      <c r="W60" s="1"/>
      <c r="X60" s="1"/>
      <c r="Y60" s="1"/>
    </row>
    <row r="61" spans="1:25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"/>
      <c r="V61" s="1"/>
      <c r="W61" s="1"/>
      <c r="X61" s="1"/>
      <c r="Y61" s="1"/>
    </row>
    <row r="62" spans="1:25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"/>
      <c r="V62" s="1"/>
      <c r="W62" s="1"/>
      <c r="X62" s="1"/>
      <c r="Y62" s="1"/>
    </row>
    <row r="63" spans="1:25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"/>
      <c r="V63" s="1"/>
      <c r="W63" s="1"/>
      <c r="X63" s="1"/>
      <c r="Y63" s="1"/>
    </row>
    <row r="64" spans="1:25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"/>
      <c r="V64" s="1"/>
      <c r="W64" s="1"/>
      <c r="X64" s="1"/>
      <c r="Y64" s="1"/>
    </row>
    <row r="65" spans="1:2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"/>
      <c r="V65" s="1"/>
      <c r="W65" s="1"/>
      <c r="X65" s="1"/>
      <c r="Y65" s="1"/>
    </row>
    <row r="66" spans="1:25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"/>
      <c r="V66" s="1"/>
      <c r="W66" s="1"/>
      <c r="X66" s="1"/>
      <c r="Y66" s="1"/>
    </row>
    <row r="67" spans="1:25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"/>
      <c r="V67" s="1"/>
      <c r="W67" s="1"/>
      <c r="X67" s="1"/>
      <c r="Y67" s="1"/>
    </row>
    <row r="68" spans="1:25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"/>
      <c r="V68" s="1"/>
      <c r="W68" s="1"/>
      <c r="X68" s="1"/>
      <c r="Y68" s="1"/>
    </row>
    <row r="69" spans="1:25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"/>
      <c r="V69" s="1"/>
      <c r="W69" s="1"/>
      <c r="X69" s="1"/>
      <c r="Y69" s="1"/>
    </row>
    <row r="70" spans="1:25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"/>
      <c r="V70" s="1"/>
      <c r="W70" s="1"/>
      <c r="X70" s="1"/>
      <c r="Y70" s="1"/>
    </row>
    <row r="71" spans="1:25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"/>
      <c r="V71" s="1"/>
      <c r="W71" s="1"/>
      <c r="X71" s="1"/>
      <c r="Y71" s="1"/>
    </row>
    <row r="72" spans="1:25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"/>
      <c r="V72" s="1"/>
      <c r="W72" s="1"/>
      <c r="X72" s="1"/>
      <c r="Y72" s="1"/>
    </row>
    <row r="73" spans="1:25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"/>
      <c r="V73" s="1"/>
      <c r="W73" s="1"/>
      <c r="X73" s="1"/>
      <c r="Y73" s="1"/>
    </row>
    <row r="74" spans="1:25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"/>
      <c r="V74" s="1"/>
      <c r="W74" s="1"/>
      <c r="X74" s="1"/>
      <c r="Y74" s="1"/>
    </row>
    <row r="75" spans="1:2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"/>
      <c r="V75" s="1"/>
      <c r="W75" s="1"/>
      <c r="X75" s="1"/>
      <c r="Y75" s="1"/>
    </row>
    <row r="76" spans="1:25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"/>
      <c r="V76" s="1"/>
      <c r="W76" s="1"/>
      <c r="X76" s="1"/>
      <c r="Y76" s="1"/>
    </row>
    <row r="77" spans="1:25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"/>
      <c r="V77" s="1"/>
      <c r="W77" s="1"/>
      <c r="X77" s="1"/>
      <c r="Y77" s="1"/>
    </row>
    <row r="78" spans="1:25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"/>
      <c r="V78" s="1"/>
      <c r="W78" s="1"/>
      <c r="X78" s="1"/>
      <c r="Y78" s="1"/>
    </row>
    <row r="79" spans="1:25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"/>
      <c r="V79" s="1"/>
      <c r="W79" s="1"/>
      <c r="X79" s="1"/>
      <c r="Y79" s="1"/>
    </row>
    <row r="80" spans="1:25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"/>
      <c r="V80" s="1"/>
      <c r="W80" s="1"/>
      <c r="X80" s="1"/>
      <c r="Y80" s="1"/>
    </row>
    <row r="81" spans="1:25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"/>
      <c r="V81" s="1"/>
      <c r="W81" s="1"/>
      <c r="X81" s="1"/>
      <c r="Y81" s="1"/>
    </row>
    <row r="82" spans="1:25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"/>
      <c r="V82" s="1"/>
      <c r="W82" s="1"/>
      <c r="X82" s="1"/>
      <c r="Y82" s="1"/>
    </row>
    <row r="83" spans="1:25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"/>
      <c r="V83" s="1"/>
      <c r="W83" s="1"/>
      <c r="X83" s="1"/>
      <c r="Y83" s="1"/>
    </row>
    <row r="84" spans="1:25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"/>
      <c r="V84" s="1"/>
      <c r="W84" s="1"/>
      <c r="X84" s="1"/>
      <c r="Y84" s="1"/>
    </row>
    <row r="85" spans="1:2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"/>
      <c r="V85" s="1"/>
      <c r="W85" s="1"/>
      <c r="X85" s="1"/>
      <c r="Y85" s="1"/>
    </row>
    <row r="86" spans="1:25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"/>
      <c r="V86" s="1"/>
      <c r="W86" s="1"/>
      <c r="X86" s="1"/>
      <c r="Y86" s="1"/>
    </row>
    <row r="87" spans="1:25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"/>
      <c r="V87" s="1"/>
      <c r="W87" s="1"/>
      <c r="X87" s="1"/>
      <c r="Y87" s="1"/>
    </row>
    <row r="88" spans="1:25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"/>
      <c r="V88" s="1"/>
      <c r="W88" s="1"/>
      <c r="X88" s="1"/>
      <c r="Y88" s="1"/>
    </row>
    <row r="89" spans="1:25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"/>
      <c r="V89" s="1"/>
      <c r="W89" s="1"/>
      <c r="X89" s="1"/>
      <c r="Y89" s="1"/>
    </row>
    <row r="90" spans="1:25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"/>
      <c r="V90" s="1"/>
      <c r="W90" s="1"/>
      <c r="X90" s="1"/>
      <c r="Y90" s="1"/>
    </row>
    <row r="91" spans="1:25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"/>
      <c r="V91" s="1"/>
      <c r="W91" s="1"/>
      <c r="X91" s="1"/>
      <c r="Y91" s="1"/>
    </row>
    <row r="92" spans="1:25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"/>
      <c r="V92" s="1"/>
      <c r="W92" s="1"/>
      <c r="X92" s="1"/>
      <c r="Y92" s="1"/>
    </row>
    <row r="93" spans="1:25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"/>
      <c r="V93" s="1"/>
      <c r="W93" s="1"/>
      <c r="X93" s="1"/>
      <c r="Y93" s="1"/>
    </row>
    <row r="94" spans="1:25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"/>
      <c r="V94" s="1"/>
      <c r="W94" s="1"/>
      <c r="X94" s="1"/>
      <c r="Y94" s="1"/>
    </row>
    <row r="95" spans="1:2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"/>
      <c r="V95" s="1"/>
      <c r="W95" s="1"/>
      <c r="X95" s="1"/>
      <c r="Y95" s="1"/>
    </row>
    <row r="96" spans="1:25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"/>
      <c r="V96" s="1"/>
      <c r="W96" s="1"/>
      <c r="X96" s="1"/>
      <c r="Y96" s="1"/>
    </row>
    <row r="97" spans="1:25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"/>
      <c r="V97" s="1"/>
      <c r="W97" s="1"/>
      <c r="X97" s="1"/>
      <c r="Y97" s="1"/>
    </row>
    <row r="98" spans="1:25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"/>
      <c r="V98" s="1"/>
      <c r="W98" s="1"/>
      <c r="X98" s="1"/>
      <c r="Y98" s="1"/>
    </row>
    <row r="99" spans="1:25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"/>
      <c r="V99" s="1"/>
      <c r="W99" s="1"/>
      <c r="X99" s="1"/>
      <c r="Y99" s="1"/>
    </row>
    <row r="100" spans="1:25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"/>
      <c r="V100" s="1"/>
      <c r="W100" s="1"/>
      <c r="X100" s="1"/>
      <c r="Y100" s="1"/>
    </row>
    <row r="101" spans="1:25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"/>
      <c r="V101" s="1"/>
      <c r="W101" s="1"/>
      <c r="X101" s="1"/>
      <c r="Y101" s="1"/>
    </row>
    <row r="102" spans="1:25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"/>
      <c r="V102" s="1"/>
      <c r="W102" s="1"/>
      <c r="X102" s="1"/>
      <c r="Y102" s="1"/>
    </row>
    <row r="103" spans="1:25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"/>
      <c r="V103" s="1"/>
      <c r="W103" s="1"/>
      <c r="X103" s="1"/>
      <c r="Y103" s="1"/>
    </row>
    <row r="104" spans="1:25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"/>
      <c r="V104" s="1"/>
      <c r="W104" s="1"/>
      <c r="X104" s="1"/>
      <c r="Y104" s="1"/>
    </row>
    <row r="105" spans="1:2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"/>
      <c r="V105" s="1"/>
      <c r="W105" s="1"/>
      <c r="X105" s="1"/>
      <c r="Y105" s="1"/>
    </row>
    <row r="106" spans="1:25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"/>
      <c r="V106" s="1"/>
      <c r="W106" s="1"/>
      <c r="X106" s="1"/>
      <c r="Y106" s="1"/>
    </row>
    <row r="107" spans="1:25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"/>
      <c r="V107" s="1"/>
      <c r="W107" s="1"/>
      <c r="X107" s="1"/>
      <c r="Y107" s="1"/>
    </row>
    <row r="108" spans="1:25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"/>
      <c r="V108" s="1"/>
      <c r="W108" s="1"/>
      <c r="X108" s="1"/>
      <c r="Y108" s="1"/>
    </row>
    <row r="109" spans="1:25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"/>
      <c r="V109" s="1"/>
      <c r="W109" s="1"/>
      <c r="X109" s="1"/>
      <c r="Y109" s="1"/>
    </row>
    <row r="110" spans="1:25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"/>
      <c r="V110" s="1"/>
      <c r="W110" s="1"/>
      <c r="X110" s="1"/>
      <c r="Y110" s="1"/>
    </row>
    <row r="111" spans="1:25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"/>
      <c r="V111" s="1"/>
      <c r="W111" s="1"/>
      <c r="X111" s="1"/>
      <c r="Y111" s="1"/>
    </row>
    <row r="112" spans="1:25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"/>
      <c r="V112" s="1"/>
      <c r="W112" s="1"/>
      <c r="X112" s="1"/>
      <c r="Y112" s="1"/>
    </row>
    <row r="113" spans="1:25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"/>
      <c r="V113" s="1"/>
      <c r="W113" s="1"/>
      <c r="X113" s="1"/>
      <c r="Y113" s="1"/>
    </row>
    <row r="114" spans="1:25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"/>
      <c r="V114" s="1"/>
      <c r="W114" s="1"/>
      <c r="X114" s="1"/>
      <c r="Y114" s="1"/>
    </row>
    <row r="115" spans="1:2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"/>
      <c r="V115" s="1"/>
      <c r="W115" s="1"/>
      <c r="X115" s="1"/>
      <c r="Y115" s="1"/>
    </row>
    <row r="116" spans="1:25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"/>
      <c r="V116" s="1"/>
      <c r="W116" s="1"/>
      <c r="X116" s="1"/>
      <c r="Y116" s="1"/>
    </row>
    <row r="117" spans="1:25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"/>
      <c r="V117" s="1"/>
      <c r="W117" s="1"/>
      <c r="X117" s="1"/>
      <c r="Y117" s="1"/>
    </row>
    <row r="118" spans="1:25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"/>
      <c r="V118" s="1"/>
      <c r="W118" s="1"/>
      <c r="X118" s="1"/>
      <c r="Y118" s="1"/>
    </row>
    <row r="119" spans="1:25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"/>
      <c r="V119" s="1"/>
      <c r="W119" s="1"/>
      <c r="X119" s="1"/>
      <c r="Y119" s="1"/>
    </row>
    <row r="120" spans="1:25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"/>
      <c r="V120" s="1"/>
      <c r="W120" s="1"/>
      <c r="X120" s="1"/>
      <c r="Y120" s="1"/>
    </row>
    <row r="121" spans="1:25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"/>
      <c r="V121" s="1"/>
      <c r="W121" s="1"/>
      <c r="X121" s="1"/>
      <c r="Y121" s="1"/>
    </row>
    <row r="122" spans="1:25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"/>
      <c r="V122" s="1"/>
      <c r="W122" s="1"/>
      <c r="X122" s="1"/>
      <c r="Y122" s="1"/>
    </row>
    <row r="123" spans="1:25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"/>
      <c r="V123" s="1"/>
      <c r="W123" s="1"/>
      <c r="X123" s="1"/>
      <c r="Y123" s="1"/>
    </row>
    <row r="124" spans="1:25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"/>
      <c r="V124" s="1"/>
      <c r="W124" s="1"/>
      <c r="X124" s="1"/>
      <c r="Y124" s="1"/>
    </row>
    <row r="125" spans="1: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"/>
      <c r="V125" s="1"/>
      <c r="W125" s="1"/>
      <c r="X125" s="1"/>
      <c r="Y125" s="1"/>
    </row>
    <row r="126" spans="1:25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"/>
      <c r="V126" s="1"/>
      <c r="W126" s="1"/>
      <c r="X126" s="1"/>
      <c r="Y126" s="1"/>
    </row>
    <row r="127" spans="1:25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"/>
      <c r="V127" s="1"/>
      <c r="W127" s="1"/>
      <c r="X127" s="1"/>
      <c r="Y127" s="1"/>
    </row>
    <row r="128" spans="1:25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"/>
      <c r="V128" s="1"/>
      <c r="W128" s="1"/>
      <c r="X128" s="1"/>
      <c r="Y128" s="1"/>
    </row>
    <row r="129" spans="1:25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"/>
      <c r="V129" s="1"/>
      <c r="W129" s="1"/>
      <c r="X129" s="1"/>
      <c r="Y129" s="1"/>
    </row>
    <row r="130" spans="1:25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"/>
      <c r="V130" s="1"/>
      <c r="W130" s="1"/>
      <c r="X130" s="1"/>
      <c r="Y130" s="1"/>
    </row>
    <row r="131" spans="1:25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"/>
      <c r="V131" s="1"/>
      <c r="W131" s="1"/>
      <c r="X131" s="1"/>
      <c r="Y131" s="1"/>
    </row>
    <row r="132" spans="1:25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"/>
      <c r="V132" s="1"/>
      <c r="W132" s="1"/>
      <c r="X132" s="1"/>
      <c r="Y132" s="1"/>
    </row>
    <row r="133" spans="1:25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"/>
      <c r="V133" s="1"/>
      <c r="W133" s="1"/>
      <c r="X133" s="1"/>
      <c r="Y133" s="1"/>
    </row>
    <row r="134" spans="1:25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"/>
      <c r="V134" s="1"/>
      <c r="W134" s="1"/>
      <c r="X134" s="1"/>
      <c r="Y134" s="1"/>
    </row>
    <row r="135" spans="1:2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"/>
      <c r="V135" s="1"/>
      <c r="W135" s="1"/>
      <c r="X135" s="1"/>
      <c r="Y135" s="1"/>
    </row>
    <row r="136" spans="1:25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"/>
      <c r="V136" s="1"/>
      <c r="W136" s="1"/>
      <c r="X136" s="1"/>
      <c r="Y136" s="1"/>
    </row>
    <row r="137" spans="1:25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"/>
      <c r="V137" s="1"/>
      <c r="W137" s="1"/>
      <c r="X137" s="1"/>
      <c r="Y137" s="1"/>
    </row>
    <row r="138" spans="1:25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"/>
      <c r="V138" s="1"/>
      <c r="W138" s="1"/>
      <c r="X138" s="1"/>
      <c r="Y138" s="1"/>
    </row>
    <row r="139" spans="1:25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"/>
      <c r="V139" s="1"/>
      <c r="W139" s="1"/>
      <c r="X139" s="1"/>
      <c r="Y139" s="1"/>
    </row>
    <row r="140" spans="1:25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"/>
      <c r="V140" s="1"/>
      <c r="W140" s="1"/>
      <c r="X140" s="1"/>
      <c r="Y140" s="1"/>
    </row>
    <row r="141" spans="1:25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"/>
      <c r="V141" s="1"/>
      <c r="W141" s="1"/>
      <c r="X141" s="1"/>
      <c r="Y141" s="1"/>
    </row>
    <row r="142" spans="1:25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"/>
      <c r="V142" s="1"/>
      <c r="W142" s="1"/>
      <c r="X142" s="1"/>
      <c r="Y142" s="1"/>
    </row>
    <row r="143" spans="1:25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"/>
      <c r="V143" s="1"/>
      <c r="W143" s="1"/>
      <c r="X143" s="1"/>
      <c r="Y143" s="1"/>
    </row>
    <row r="144" spans="1:25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"/>
      <c r="V144" s="1"/>
      <c r="W144" s="1"/>
      <c r="X144" s="1"/>
      <c r="Y144" s="1"/>
    </row>
    <row r="145" spans="1:2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"/>
      <c r="V145" s="1"/>
      <c r="W145" s="1"/>
      <c r="X145" s="1"/>
      <c r="Y145" s="1"/>
    </row>
    <row r="146" spans="1:25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"/>
      <c r="V146" s="1"/>
      <c r="W146" s="1"/>
      <c r="X146" s="1"/>
      <c r="Y146" s="1"/>
    </row>
    <row r="147" spans="1:25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"/>
      <c r="V147" s="1"/>
      <c r="W147" s="1"/>
      <c r="X147" s="1"/>
      <c r="Y147" s="1"/>
    </row>
    <row r="148" spans="1:25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"/>
      <c r="V148" s="1"/>
      <c r="W148" s="1"/>
      <c r="X148" s="1"/>
      <c r="Y148" s="1"/>
    </row>
    <row r="149" spans="1:25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"/>
      <c r="V149" s="1"/>
      <c r="W149" s="1"/>
      <c r="X149" s="1"/>
      <c r="Y149" s="1"/>
    </row>
    <row r="150" spans="1:25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"/>
      <c r="V150" s="1"/>
      <c r="W150" s="1"/>
      <c r="X150" s="1"/>
      <c r="Y150" s="1"/>
    </row>
    <row r="151" spans="1:25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"/>
      <c r="V151" s="1"/>
      <c r="W151" s="1"/>
      <c r="X151" s="1"/>
      <c r="Y151" s="1"/>
    </row>
    <row r="152" spans="1:25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"/>
      <c r="V152" s="1"/>
      <c r="W152" s="1"/>
      <c r="X152" s="1"/>
      <c r="Y152" s="1"/>
    </row>
    <row r="153" spans="1:25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"/>
      <c r="V153" s="1"/>
      <c r="W153" s="1"/>
      <c r="X153" s="1"/>
      <c r="Y153" s="1"/>
    </row>
    <row r="154" spans="1:25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"/>
      <c r="V154" s="1"/>
      <c r="W154" s="1"/>
      <c r="X154" s="1"/>
      <c r="Y154" s="1"/>
    </row>
    <row r="155" spans="1:2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"/>
      <c r="V155" s="1"/>
      <c r="W155" s="1"/>
      <c r="X155" s="1"/>
      <c r="Y155" s="1"/>
    </row>
    <row r="156" spans="1:25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"/>
      <c r="V156" s="1"/>
      <c r="W156" s="1"/>
      <c r="X156" s="1"/>
      <c r="Y156" s="1"/>
    </row>
    <row r="157" spans="1:25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"/>
      <c r="V157" s="1"/>
      <c r="W157" s="1"/>
      <c r="X157" s="1"/>
      <c r="Y157" s="1"/>
    </row>
    <row r="158" spans="1:25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"/>
      <c r="V158" s="1"/>
      <c r="W158" s="1"/>
      <c r="X158" s="1"/>
      <c r="Y158" s="1"/>
    </row>
    <row r="159" spans="1:25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"/>
      <c r="V159" s="1"/>
      <c r="W159" s="1"/>
      <c r="X159" s="1"/>
      <c r="Y159" s="1"/>
    </row>
    <row r="160" spans="1:25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"/>
      <c r="V160" s="1"/>
      <c r="W160" s="1"/>
      <c r="X160" s="1"/>
      <c r="Y160" s="1"/>
    </row>
    <row r="161" spans="1:25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"/>
      <c r="V161" s="1"/>
      <c r="W161" s="1"/>
      <c r="X161" s="1"/>
      <c r="Y161" s="1"/>
    </row>
    <row r="162" spans="1:25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"/>
      <c r="V162" s="1"/>
      <c r="W162" s="1"/>
      <c r="X162" s="1"/>
      <c r="Y162" s="1"/>
    </row>
    <row r="163" spans="1:25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"/>
      <c r="V163" s="1"/>
      <c r="W163" s="1"/>
      <c r="X163" s="1"/>
      <c r="Y163" s="1"/>
    </row>
    <row r="164" spans="1:25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"/>
      <c r="V164" s="1"/>
      <c r="W164" s="1"/>
      <c r="X164" s="1"/>
      <c r="Y164" s="1"/>
    </row>
    <row r="165" spans="1:2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"/>
      <c r="V165" s="1"/>
      <c r="W165" s="1"/>
      <c r="X165" s="1"/>
      <c r="Y165" s="1"/>
    </row>
    <row r="166" spans="1:25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"/>
      <c r="V166" s="1"/>
      <c r="W166" s="1"/>
      <c r="X166" s="1"/>
      <c r="Y166" s="1"/>
    </row>
    <row r="167" spans="1:25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"/>
      <c r="V167" s="1"/>
      <c r="W167" s="1"/>
      <c r="X167" s="1"/>
      <c r="Y167" s="1"/>
    </row>
    <row r="168" spans="1:25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"/>
      <c r="V168" s="1"/>
      <c r="W168" s="1"/>
      <c r="X168" s="1"/>
      <c r="Y168" s="1"/>
    </row>
    <row r="169" spans="1:25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"/>
      <c r="V169" s="1"/>
      <c r="W169" s="1"/>
      <c r="X169" s="1"/>
      <c r="Y169" s="1"/>
    </row>
    <row r="170" spans="1:25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"/>
      <c r="V170" s="1"/>
      <c r="W170" s="1"/>
      <c r="X170" s="1"/>
      <c r="Y170" s="1"/>
    </row>
    <row r="171" spans="1:25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"/>
      <c r="V171" s="1"/>
      <c r="W171" s="1"/>
      <c r="X171" s="1"/>
      <c r="Y171" s="1"/>
    </row>
    <row r="172" spans="1:25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"/>
      <c r="V172" s="1"/>
      <c r="W172" s="1"/>
      <c r="X172" s="1"/>
      <c r="Y172" s="1"/>
    </row>
    <row r="173" spans="1:25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"/>
      <c r="V173" s="1"/>
      <c r="W173" s="1"/>
      <c r="X173" s="1"/>
      <c r="Y173" s="1"/>
    </row>
    <row r="174" spans="1:25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"/>
      <c r="V174" s="1"/>
      <c r="W174" s="1"/>
      <c r="X174" s="1"/>
      <c r="Y174" s="1"/>
    </row>
    <row r="175" spans="1:2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"/>
      <c r="V175" s="1"/>
      <c r="W175" s="1"/>
      <c r="X175" s="1"/>
      <c r="Y175" s="1"/>
    </row>
    <row r="176" spans="1:25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"/>
      <c r="V176" s="1"/>
      <c r="W176" s="1"/>
      <c r="X176" s="1"/>
      <c r="Y176" s="1"/>
    </row>
    <row r="177" spans="1:25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"/>
      <c r="V177" s="1"/>
      <c r="W177" s="1"/>
      <c r="X177" s="1"/>
      <c r="Y177" s="1"/>
    </row>
    <row r="178" spans="1:25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"/>
      <c r="V178" s="1"/>
      <c r="W178" s="1"/>
      <c r="X178" s="1"/>
      <c r="Y178" s="1"/>
    </row>
    <row r="179" spans="1:25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"/>
      <c r="V179" s="1"/>
      <c r="W179" s="1"/>
      <c r="X179" s="1"/>
      <c r="Y179" s="1"/>
    </row>
    <row r="180" spans="1:25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"/>
      <c r="V180" s="1"/>
      <c r="W180" s="1"/>
      <c r="X180" s="1"/>
      <c r="Y180" s="1"/>
    </row>
    <row r="181" spans="1:25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"/>
      <c r="V181" s="1"/>
      <c r="W181" s="1"/>
      <c r="X181" s="1"/>
      <c r="Y181" s="1"/>
    </row>
    <row r="182" spans="1:25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"/>
      <c r="V182" s="1"/>
      <c r="W182" s="1"/>
      <c r="X182" s="1"/>
      <c r="Y182" s="1"/>
    </row>
    <row r="183" spans="1:25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"/>
      <c r="V183" s="1"/>
      <c r="W183" s="1"/>
      <c r="X183" s="1"/>
      <c r="Y183" s="1"/>
    </row>
    <row r="184" spans="1:25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"/>
      <c r="V184" s="1"/>
      <c r="W184" s="1"/>
      <c r="X184" s="1"/>
      <c r="Y184" s="1"/>
    </row>
    <row r="185" spans="1:2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"/>
      <c r="V185" s="1"/>
      <c r="W185" s="1"/>
      <c r="X185" s="1"/>
      <c r="Y185" s="1"/>
    </row>
    <row r="186" spans="1:25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"/>
      <c r="V186" s="1"/>
      <c r="W186" s="1"/>
      <c r="X186" s="1"/>
      <c r="Y186" s="1"/>
    </row>
    <row r="187" spans="1:25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"/>
      <c r="V187" s="1"/>
      <c r="W187" s="1"/>
      <c r="X187" s="1"/>
      <c r="Y187" s="1"/>
    </row>
    <row r="188" spans="1:25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"/>
      <c r="V188" s="1"/>
      <c r="W188" s="1"/>
      <c r="X188" s="1"/>
      <c r="Y188" s="1"/>
    </row>
    <row r="189" spans="1:25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"/>
      <c r="V189" s="1"/>
      <c r="W189" s="1"/>
      <c r="X189" s="1"/>
      <c r="Y189" s="1"/>
    </row>
    <row r="190" spans="1:25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"/>
      <c r="V190" s="1"/>
      <c r="W190" s="1"/>
      <c r="X190" s="1"/>
      <c r="Y190" s="1"/>
    </row>
    <row r="191" spans="1:25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"/>
      <c r="V191" s="1"/>
      <c r="W191" s="1"/>
      <c r="X191" s="1"/>
      <c r="Y191" s="1"/>
    </row>
    <row r="192" spans="1:25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"/>
      <c r="V192" s="1"/>
      <c r="W192" s="1"/>
      <c r="X192" s="1"/>
      <c r="Y192" s="1"/>
    </row>
    <row r="193" spans="1:25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"/>
      <c r="V193" s="1"/>
      <c r="W193" s="1"/>
      <c r="X193" s="1"/>
      <c r="Y193" s="1"/>
    </row>
    <row r="194" spans="1:25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"/>
      <c r="V194" s="1"/>
      <c r="W194" s="1"/>
      <c r="X194" s="1"/>
      <c r="Y194" s="1"/>
    </row>
    <row r="195" spans="1:2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"/>
      <c r="V195" s="1"/>
      <c r="W195" s="1"/>
      <c r="X195" s="1"/>
      <c r="Y195" s="1"/>
    </row>
    <row r="196" spans="1:25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"/>
      <c r="V196" s="1"/>
      <c r="W196" s="1"/>
      <c r="X196" s="1"/>
      <c r="Y196" s="1"/>
    </row>
    <row r="197" spans="1:25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"/>
      <c r="V197" s="1"/>
      <c r="W197" s="1"/>
      <c r="X197" s="1"/>
      <c r="Y197" s="1"/>
    </row>
    <row r="198" spans="1:25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"/>
      <c r="V198" s="1"/>
      <c r="W198" s="1"/>
      <c r="X198" s="1"/>
      <c r="Y198" s="1"/>
    </row>
    <row r="199" spans="1:25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"/>
      <c r="V199" s="1"/>
      <c r="W199" s="1"/>
      <c r="X199" s="1"/>
      <c r="Y199" s="1"/>
    </row>
    <row r="200" spans="1:25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"/>
      <c r="V200" s="1"/>
      <c r="W200" s="1"/>
      <c r="X200" s="1"/>
      <c r="Y200" s="1"/>
    </row>
    <row r="201" spans="1:25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"/>
      <c r="V201" s="1"/>
      <c r="W201" s="1"/>
      <c r="X201" s="1"/>
      <c r="Y201" s="1"/>
    </row>
    <row r="202" spans="1:25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"/>
      <c r="V202" s="1"/>
      <c r="W202" s="1"/>
      <c r="X202" s="1"/>
      <c r="Y202" s="1"/>
    </row>
    <row r="203" spans="1:25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"/>
      <c r="V203" s="1"/>
      <c r="W203" s="1"/>
      <c r="X203" s="1"/>
      <c r="Y203" s="1"/>
    </row>
    <row r="204" spans="1:25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"/>
      <c r="V204" s="1"/>
      <c r="W204" s="1"/>
      <c r="X204" s="1"/>
      <c r="Y204" s="1"/>
    </row>
    <row r="205" spans="1:2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</sheetData>
  <mergeCells count="19">
    <mergeCell ref="A5:H5"/>
    <mergeCell ref="A4:B4"/>
    <mergeCell ref="A1:H1"/>
    <mergeCell ref="C2:H2"/>
    <mergeCell ref="C3:H3"/>
    <mergeCell ref="C4:H4"/>
    <mergeCell ref="A2:B2"/>
    <mergeCell ref="A3:B3"/>
    <mergeCell ref="H10:H12"/>
    <mergeCell ref="B9:H9"/>
    <mergeCell ref="A6:H6"/>
    <mergeCell ref="A7:A8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39370078740157483" right="0.31496062992125984" top="0.78740157480314965" bottom="0.78740157480314965" header="0" footer="0"/>
  <pageSetup paperSize="9" scale="85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03864"/>
    <outlinePr summaryBelow="0" summaryRight="0"/>
    <pageSetUpPr fitToPage="1"/>
  </sheetPr>
  <dimension ref="A1:Z1014"/>
  <sheetViews>
    <sheetView view="pageBreakPreview" topLeftCell="C1" zoomScaleSheetLayoutView="100" workbookViewId="0">
      <pane ySplit="7" topLeftCell="A8" activePane="bottomLeft" state="frozen"/>
      <selection activeCell="B27" sqref="B27"/>
      <selection pane="bottomLeft" activeCell="B27" sqref="B27"/>
    </sheetView>
  </sheetViews>
  <sheetFormatPr defaultColWidth="12.5703125" defaultRowHeight="15" customHeight="1"/>
  <cols>
    <col min="1" max="1" width="10.28515625" customWidth="1"/>
    <col min="2" max="2" width="39.140625" customWidth="1"/>
    <col min="3" max="3" width="16.42578125" customWidth="1"/>
    <col min="4" max="4" width="10.28515625" customWidth="1"/>
    <col min="5" max="5" width="12.5703125" customWidth="1"/>
    <col min="6" max="6" width="14" customWidth="1"/>
    <col min="7" max="7" width="12.140625" customWidth="1"/>
    <col min="8" max="8" width="11.7109375" customWidth="1"/>
    <col min="9" max="9" width="14.85546875" customWidth="1"/>
    <col min="10" max="10" width="14.140625" customWidth="1"/>
    <col min="11" max="14" width="12.5703125" customWidth="1"/>
  </cols>
  <sheetData>
    <row r="1" spans="1:26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512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s="265" customFormat="1" ht="27.6" customHeight="1">
      <c r="A2" s="511" t="s">
        <v>486</v>
      </c>
      <c r="B2" s="511"/>
      <c r="C2" s="515" t="s">
        <v>491</v>
      </c>
      <c r="D2" s="515"/>
      <c r="E2" s="515"/>
      <c r="F2" s="515"/>
      <c r="G2" s="515"/>
      <c r="H2" s="515"/>
      <c r="I2" s="515"/>
      <c r="J2" s="515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265" customFormat="1">
      <c r="A3" s="511" t="s">
        <v>298</v>
      </c>
      <c r="B3" s="511"/>
      <c r="C3" s="514" t="s">
        <v>492</v>
      </c>
      <c r="D3" s="514"/>
      <c r="E3" s="514"/>
      <c r="F3" s="514"/>
      <c r="G3" s="514"/>
      <c r="H3" s="514"/>
      <c r="I3" s="514"/>
      <c r="J3" s="514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65" customFormat="1" ht="29.1" customHeight="1">
      <c r="A4" s="498" t="s">
        <v>487</v>
      </c>
      <c r="B4" s="498"/>
      <c r="C4" s="513" t="s">
        <v>490</v>
      </c>
      <c r="D4" s="513"/>
      <c r="E4" s="513"/>
      <c r="F4" s="513"/>
      <c r="G4" s="513"/>
      <c r="H4" s="513"/>
      <c r="I4" s="513"/>
      <c r="J4" s="513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s="162" customFormat="1" ht="36" customHeight="1">
      <c r="A5" s="496" t="s">
        <v>493</v>
      </c>
      <c r="B5" s="496"/>
      <c r="C5" s="496"/>
      <c r="D5" s="496"/>
      <c r="E5" s="496"/>
      <c r="F5" s="496"/>
      <c r="G5" s="496"/>
      <c r="H5" s="496"/>
      <c r="I5" s="496"/>
      <c r="J5" s="496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"/>
      <c r="V5" s="1"/>
      <c r="W5" s="1"/>
      <c r="X5" s="1"/>
      <c r="Y5" s="1"/>
    </row>
    <row r="6" spans="1:26" ht="1.5" customHeight="1">
      <c r="A6" s="279"/>
      <c r="B6" s="280"/>
      <c r="C6" s="280"/>
      <c r="D6" s="280"/>
      <c r="E6" s="281"/>
      <c r="F6" s="282"/>
      <c r="G6" s="283"/>
      <c r="H6" s="283"/>
      <c r="I6" s="283"/>
      <c r="J6" s="28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0.45" customHeight="1">
      <c r="A7" s="284" t="str">
        <f>'MAPA ROTAS'!B6</f>
        <v>ID Veículo</v>
      </c>
      <c r="B7" s="285" t="s">
        <v>20</v>
      </c>
      <c r="C7" s="285" t="s">
        <v>21</v>
      </c>
      <c r="D7" s="285" t="s">
        <v>22</v>
      </c>
      <c r="E7" s="285" t="s">
        <v>23</v>
      </c>
      <c r="F7" s="286" t="s">
        <v>24</v>
      </c>
      <c r="G7" s="286" t="s">
        <v>25</v>
      </c>
      <c r="H7" s="286" t="s">
        <v>26</v>
      </c>
      <c r="I7" s="286" t="s">
        <v>27</v>
      </c>
      <c r="J7" s="286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87">
        <f>'MAPA ROTAS'!B8</f>
        <v>1</v>
      </c>
      <c r="B8" s="288" t="str">
        <f>'MAPA ROTAS'!C8</f>
        <v>Vera Cruz - Munguba - KM 14 - Escola</v>
      </c>
      <c r="C8" s="289" t="str">
        <f>'MAPA ROTAS'!E8</f>
        <v>INTEGRAL</v>
      </c>
      <c r="D8" s="290" t="str">
        <f t="shared" ref="D8:D18" si="0">IF(E8="Ônibus","44 lugares",IF(E8="Micro-ônibus","29 lugares",IF(E8="Van","16 lugares",IF(E8="Veículo Passeio","4 lugares"))))</f>
        <v>44 lugares</v>
      </c>
      <c r="E8" s="291" t="s">
        <v>29</v>
      </c>
      <c r="F8" s="292">
        <f>'MAPA ROTAS'!F8</f>
        <v>0</v>
      </c>
      <c r="G8" s="292">
        <f>'MAPA ROTAS'!G8+'MAPA ROTAS'!H8</f>
        <v>23.537490000000002</v>
      </c>
      <c r="H8" s="293">
        <f t="shared" ref="H8:H18" si="1">IF(E8="","",F8+G8)</f>
        <v>23.537490000000002</v>
      </c>
      <c r="I8" s="294">
        <f ca="1">IF(E8="Ônibus",'Dados de Entrada'!$D$9*F8*Ônibus!J$48+'Dados de Entrada'!$D$9*G8*Ônibus!K$48+Ônibus!C$41*12,IF(E8="Micro-ônibus",'Dados de Entrada'!$D$9*F8*#REF!+'Dados de Entrada'!$D$9*G8*#REF!+#REF!*12,IF(E8="Van",'Dados de Entrada'!$D$9*F8*#REF!+'Dados de Entrada'!$D$9*G8*#REF!+#REF!*12,IF(E8="Camionete",'Dados de Entrada'!$D$9*F8*#REF!+'Dados de Entrada'!$D$9*G8*#REF!+#REF!*12,""))))</f>
        <v>109100.3945172377</v>
      </c>
      <c r="J8" s="294">
        <f ca="1">IF(I8="","",I8*('Dados de Entrada'!$D$8)/12)</f>
        <v>218200.78903447543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87">
        <f>'MAPA ROTAS'!B9</f>
        <v>2</v>
      </c>
      <c r="B9" s="288" t="str">
        <f>'MAPA ROTAS'!C9</f>
        <v>Rachão - Vera Cruz - Escola</v>
      </c>
      <c r="C9" s="289" t="str">
        <f>'MAPA ROTAS'!E9</f>
        <v>INTEGRAL</v>
      </c>
      <c r="D9" s="290" t="str">
        <f t="shared" si="0"/>
        <v>44 lugares</v>
      </c>
      <c r="E9" s="291" t="s">
        <v>29</v>
      </c>
      <c r="F9" s="292">
        <f>'MAPA ROTAS'!F9</f>
        <v>0</v>
      </c>
      <c r="G9" s="292">
        <f>'MAPA ROTAS'!G9+'MAPA ROTAS'!H9</f>
        <v>4.7884399999999996</v>
      </c>
      <c r="H9" s="293">
        <f t="shared" si="1"/>
        <v>4.7884399999999996</v>
      </c>
      <c r="I9" s="294">
        <f ca="1">IF(E9="Ônibus",'Dados de Entrada'!$D$9*F9*Ônibus!J$48+'Dados de Entrada'!$D$9*G9*Ônibus!K$48+Ônibus!C$41*12,IF(E9="Micro-ônibus",'Dados de Entrada'!$D$9*F9*#REF!+'Dados de Entrada'!$D$9*G9*#REF!+#REF!*12,IF(E9="Van",'Dados de Entrada'!$D$9*F9*#REF!+'Dados de Entrada'!$D$9*G9*#REF!+#REF!*12,IF(E9="Camionete",'Dados de Entrada'!$D$9*F9*#REF!+'Dados de Entrada'!$D$9*G9*#REF!+#REF!*12,""))))</f>
        <v>94008.124459996863</v>
      </c>
      <c r="J9" s="294">
        <f ca="1">IF(I9="","",I9*('Dados de Entrada'!$D$8)/12)</f>
        <v>188016.24891999373</v>
      </c>
      <c r="K9" s="1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87">
        <f>'MAPA ROTAS'!B10</f>
        <v>3</v>
      </c>
      <c r="B10" s="288" t="str">
        <f>'MAPA ROTAS'!C10</f>
        <v>PINN- Pista Nova - Escola</v>
      </c>
      <c r="C10" s="289" t="str">
        <f>'MAPA ROTAS'!E10</f>
        <v>INTEGRAL</v>
      </c>
      <c r="D10" s="290" t="str">
        <f t="shared" si="0"/>
        <v>44 lugares</v>
      </c>
      <c r="E10" s="291" t="s">
        <v>29</v>
      </c>
      <c r="F10" s="292">
        <f>'MAPA ROTAS'!F10</f>
        <v>7.4664700000000002</v>
      </c>
      <c r="G10" s="292">
        <f>'MAPA ROTAS'!G10+'MAPA ROTAS'!H10</f>
        <v>26.279440000000001</v>
      </c>
      <c r="H10" s="293">
        <f t="shared" si="1"/>
        <v>33.745910000000002</v>
      </c>
      <c r="I10" s="294">
        <f ca="1">IF(E10="Ônibus",'Dados de Entrada'!$D$9*F10*Ônibus!J$48+'Dados de Entrada'!$D$9*G10*Ônibus!K$48+Ônibus!C$41*12,IF(E10="Micro-ônibus",'Dados de Entrada'!$D$9*F10*#REF!+'Dados de Entrada'!$D$9*G10*#REF!+#REF!*12,IF(E10="Van",'Dados de Entrada'!$D$9*F10*#REF!+'Dados de Entrada'!$D$9*G10*#REF!+#REF!*12,IF(E10="Camionete",'Dados de Entrada'!$D$9*F10*#REF!+'Dados de Entrada'!$D$9*G10*#REF!+#REF!*12,""))))</f>
        <v>118865.40660177775</v>
      </c>
      <c r="J10" s="294">
        <f ca="1">IF(I10="","",I10*('Dados de Entrada'!$D$8)/12)</f>
        <v>237730.8132035555</v>
      </c>
      <c r="K10" s="1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87">
        <f>'MAPA ROTAS'!B11</f>
        <v>4</v>
      </c>
      <c r="B11" s="288" t="str">
        <f>'MAPA ROTAS'!C11</f>
        <v>Rachão - Vera Cruz - Escola</v>
      </c>
      <c r="C11" s="289" t="str">
        <f>'MAPA ROTAS'!E11</f>
        <v>INTEGRAL</v>
      </c>
      <c r="D11" s="290" t="str">
        <f t="shared" si="0"/>
        <v>44 lugares</v>
      </c>
      <c r="E11" s="291" t="s">
        <v>29</v>
      </c>
      <c r="F11" s="292">
        <f>'MAPA ROTAS'!F11</f>
        <v>0</v>
      </c>
      <c r="G11" s="292">
        <f>'MAPA ROTAS'!G11+'MAPA ROTAS'!H11</f>
        <v>4.7884399999999996</v>
      </c>
      <c r="H11" s="295">
        <f t="shared" si="1"/>
        <v>4.7884399999999996</v>
      </c>
      <c r="I11" s="294">
        <f ca="1">IF(E11="Ônibus",'Dados de Entrada'!$D$9*F11*Ônibus!J$48+'Dados de Entrada'!$D$9*G11*Ônibus!K$48+Ônibus!C$41*12,IF(E11="Micro-ônibus",'Dados de Entrada'!$D$9*F11*#REF!+'Dados de Entrada'!$D$9*G11*#REF!+#REF!*12,IF(E11="Van",'Dados de Entrada'!$D$9*F11*#REF!+'Dados de Entrada'!$D$9*G11*#REF!+#REF!*12,IF(E11="Camionete",'Dados de Entrada'!$D$9*F11*#REF!+'Dados de Entrada'!$D$9*G11*#REF!+#REF!*12,""))))</f>
        <v>94008.124459996863</v>
      </c>
      <c r="J11" s="294">
        <f ca="1">IF(I11="","",I11*('Dados de Entrada'!$D$8)/12)</f>
        <v>188016.24891999373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87">
        <f>'MAPA ROTAS'!B12</f>
        <v>5</v>
      </c>
      <c r="B12" s="288" t="str">
        <f>'MAPA ROTAS'!C12</f>
        <v>Rachão - Vera Cruz - Escola</v>
      </c>
      <c r="C12" s="289" t="str">
        <f>'MAPA ROTAS'!E12</f>
        <v>INTEGRAL</v>
      </c>
      <c r="D12" s="290" t="str">
        <f t="shared" si="0"/>
        <v>44 lugares</v>
      </c>
      <c r="E12" s="291" t="s">
        <v>29</v>
      </c>
      <c r="F12" s="292">
        <f>'MAPA ROTAS'!F12</f>
        <v>0</v>
      </c>
      <c r="G12" s="292">
        <f>'MAPA ROTAS'!G12+'MAPA ROTAS'!H12</f>
        <v>4.7884399999999996</v>
      </c>
      <c r="H12" s="295">
        <f t="shared" si="1"/>
        <v>4.7884399999999996</v>
      </c>
      <c r="I12" s="294">
        <f ca="1">IF(E12="Ônibus",'Dados de Entrada'!$D$9*F12*Ônibus!J$48+'Dados de Entrada'!$D$9*G12*Ônibus!K$48+Ônibus!C$41*12,IF(E12="Micro-ônibus",'Dados de Entrada'!$D$9*F12*#REF!+'Dados de Entrada'!$D$9*G12*#REF!+#REF!*12,IF(E12="Van",'Dados de Entrada'!$D$9*F12*#REF!+'Dados de Entrada'!$D$9*G12*#REF!+#REF!*12,IF(E12="Camionete",'Dados de Entrada'!$D$9*F12*#REF!+'Dados de Entrada'!$D$9*G12*#REF!+#REF!*12,""))))</f>
        <v>94008.124459996863</v>
      </c>
      <c r="J12" s="294">
        <f ca="1">IF(I12="","",I12*('Dados de Entrada'!$D$8)/12)</f>
        <v>188016.24891999373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87">
        <f>'MAPA ROTAS'!B13</f>
        <v>6</v>
      </c>
      <c r="B13" s="288" t="str">
        <f>'MAPA ROTAS'!C13</f>
        <v>Rachão - Vera Cruz - Escola</v>
      </c>
      <c r="C13" s="289" t="str">
        <f>'MAPA ROTAS'!E13</f>
        <v>INTEGRAL</v>
      </c>
      <c r="D13" s="290" t="str">
        <f t="shared" si="0"/>
        <v>44 lugares</v>
      </c>
      <c r="E13" s="291" t="s">
        <v>29</v>
      </c>
      <c r="F13" s="292">
        <f>'MAPA ROTAS'!F13</f>
        <v>0</v>
      </c>
      <c r="G13" s="292">
        <f>'MAPA ROTAS'!G13+'MAPA ROTAS'!H13</f>
        <v>4.7884399999999996</v>
      </c>
      <c r="H13" s="295">
        <f t="shared" si="1"/>
        <v>4.7884399999999996</v>
      </c>
      <c r="I13" s="294">
        <f ca="1">IF(E13="Ônibus",'Dados de Entrada'!$D$9*F13*Ônibus!J$48+'Dados de Entrada'!$D$9*G13*Ônibus!K$48+Ônibus!C$41*12,IF(E13="Micro-ônibus",'Dados de Entrada'!$D$9*F13*#REF!+'Dados de Entrada'!$D$9*G13*#REF!+#REF!*12,IF(E13="Van",'Dados de Entrada'!$D$9*F13*#REF!+'Dados de Entrada'!$D$9*G13*#REF!+#REF!*12,IF(E13="Camionete",'Dados de Entrada'!$D$9*F13*#REF!+'Dados de Entrada'!$D$9*G13*#REF!+#REF!*12,""))))</f>
        <v>94008.124459996863</v>
      </c>
      <c r="J13" s="294">
        <f ca="1">IF(I13="","",I13*('Dados de Entrada'!$D$8)/12)</f>
        <v>188016.24891999373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87">
        <f>'MAPA ROTAS'!B14</f>
        <v>7</v>
      </c>
      <c r="B14" s="288" t="str">
        <f>'MAPA ROTAS'!C14</f>
        <v>Rachão - Vera Cruz - Escola</v>
      </c>
      <c r="C14" s="289" t="str">
        <f>'MAPA ROTAS'!E14</f>
        <v>INTEGRAL</v>
      </c>
      <c r="D14" s="290" t="str">
        <f t="shared" si="0"/>
        <v>44 lugares</v>
      </c>
      <c r="E14" s="291" t="s">
        <v>29</v>
      </c>
      <c r="F14" s="292">
        <f>'MAPA ROTAS'!F14</f>
        <v>0</v>
      </c>
      <c r="G14" s="292">
        <f>'MAPA ROTAS'!G14+'MAPA ROTAS'!H14</f>
        <v>4.7884399999999996</v>
      </c>
      <c r="H14" s="295">
        <f t="shared" si="1"/>
        <v>4.7884399999999996</v>
      </c>
      <c r="I14" s="294">
        <f ca="1">IF(E14="Ônibus",'Dados de Entrada'!$D$9*F14*Ônibus!J$48+'Dados de Entrada'!$D$9*G14*Ônibus!K$48+Ônibus!C$41*12,IF(E14="Micro-ônibus",'Dados de Entrada'!$D$9*F14*#REF!+'Dados de Entrada'!$D$9*G14*#REF!+#REF!*12,IF(E14="Van",'Dados de Entrada'!$D$9*F14*#REF!+'Dados de Entrada'!$D$9*G14*#REF!+#REF!*12,IF(E14="Camionete",'Dados de Entrada'!$D$9*F14*#REF!+'Dados de Entrada'!$D$9*G14*#REF!+#REF!*12,""))))</f>
        <v>94008.124459996863</v>
      </c>
      <c r="J14" s="294">
        <f ca="1">IF(I14="","",I14*('Dados de Entrada'!$D$8)/12)</f>
        <v>188016.24891999373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87">
        <f>'MAPA ROTAS'!B15</f>
        <v>8</v>
      </c>
      <c r="B15" s="288" t="str">
        <f>'MAPA ROTAS'!C15</f>
        <v>Rachão - Vera Cruz - Escola</v>
      </c>
      <c r="C15" s="289" t="str">
        <f>'MAPA ROTAS'!E15</f>
        <v>SEMI- INTEGRAL</v>
      </c>
      <c r="D15" s="290" t="str">
        <f t="shared" si="0"/>
        <v>44 lugares</v>
      </c>
      <c r="E15" s="291" t="s">
        <v>29</v>
      </c>
      <c r="F15" s="292">
        <f>'MAPA ROTAS'!F15</f>
        <v>0.50104000000000004</v>
      </c>
      <c r="G15" s="292">
        <f>'MAPA ROTAS'!G15+'MAPA ROTAS'!H15</f>
        <v>5.22424</v>
      </c>
      <c r="H15" s="295">
        <f t="shared" si="1"/>
        <v>5.7252799999999997</v>
      </c>
      <c r="I15" s="294">
        <f ca="1">IF(E15="Ônibus",'Dados de Entrada'!$D$9*F15*Ônibus!J$48+'Dados de Entrada'!$D$9*G15*Ônibus!K$48+Ônibus!C$41*12,IF(E15="Micro-ônibus",'Dados de Entrada'!$D$9*F15*#REF!+'Dados de Entrada'!$D$9*G15*#REF!+#REF!*12,IF(E15="Van",'Dados de Entrada'!$D$9*F15*#REF!+'Dados de Entrada'!$D$9*G15*#REF!+#REF!*12,IF(E15="Camionete",'Dados de Entrada'!$D$9*F15*#REF!+'Dados de Entrada'!$D$9*G15*#REF!+#REF!*12,""))))</f>
        <v>94866.09871587329</v>
      </c>
      <c r="J15" s="294">
        <f ca="1">IF(I15="","",I15*('Dados de Entrada'!$D$8)/12)</f>
        <v>189732.19743174655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87">
        <f>'MAPA ROTAS'!B16</f>
        <v>9</v>
      </c>
      <c r="B16" s="288" t="str">
        <f>'MAPA ROTAS'!C16</f>
        <v>Rachão - Vera Cruz - Escola</v>
      </c>
      <c r="C16" s="289" t="str">
        <f>'MAPA ROTAS'!E16</f>
        <v>SEMI- INTEGRAL</v>
      </c>
      <c r="D16" s="290" t="str">
        <f t="shared" si="0"/>
        <v>44 lugares</v>
      </c>
      <c r="E16" s="291" t="s">
        <v>29</v>
      </c>
      <c r="F16" s="292">
        <f>'MAPA ROTAS'!F16</f>
        <v>0.50104000000000004</v>
      </c>
      <c r="G16" s="292">
        <f>'MAPA ROTAS'!G16+'MAPA ROTAS'!H16</f>
        <v>5.22424</v>
      </c>
      <c r="H16" s="295">
        <f t="shared" si="1"/>
        <v>5.7252799999999997</v>
      </c>
      <c r="I16" s="294">
        <f ca="1">IF(E16="Ônibus",'Dados de Entrada'!$D$9*F16*Ônibus!J$48+'Dados de Entrada'!$D$9*G16*Ônibus!K$48+Ônibus!C$41*12,IF(E16="Micro-ônibus",'Dados de Entrada'!$D$9*F16*#REF!+'Dados de Entrada'!$D$9*G16*#REF!+#REF!*12,IF(E16="Van",'Dados de Entrada'!$D$9*F16*#REF!+'Dados de Entrada'!$D$9*G16*#REF!+#REF!*12,IF(E16="Camionete",'Dados de Entrada'!$D$9*F16*#REF!+'Dados de Entrada'!$D$9*G16*#REF!+#REF!*12,""))))</f>
        <v>94866.09871587329</v>
      </c>
      <c r="J16" s="294">
        <f ca="1">IF(I16="","",I16*('Dados de Entrada'!$D$8)/12)</f>
        <v>189732.19743174655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87">
        <f>'MAPA ROTAS'!B17</f>
        <v>10</v>
      </c>
      <c r="B17" s="288" t="str">
        <f>'MAPA ROTAS'!C17</f>
        <v>Rachão - Vera Cruz - Escola</v>
      </c>
      <c r="C17" s="289" t="str">
        <f>'MAPA ROTAS'!E17</f>
        <v>SEMI- INTEGRAL</v>
      </c>
      <c r="D17" s="290" t="str">
        <f t="shared" si="0"/>
        <v>44 lugares</v>
      </c>
      <c r="E17" s="291" t="s">
        <v>29</v>
      </c>
      <c r="F17" s="292">
        <f>'MAPA ROTAS'!F17</f>
        <v>0.50104000000000004</v>
      </c>
      <c r="G17" s="292">
        <f>'MAPA ROTAS'!G17+'MAPA ROTAS'!H17</f>
        <v>5.22424</v>
      </c>
      <c r="H17" s="295">
        <f t="shared" si="1"/>
        <v>5.7252799999999997</v>
      </c>
      <c r="I17" s="294">
        <f ca="1">IF(E17="Ônibus",'Dados de Entrada'!$D$9*F17*Ônibus!J$48+'Dados de Entrada'!$D$9*G17*Ônibus!K$48+Ônibus!C$41*12,IF(E17="Micro-ônibus",'Dados de Entrada'!$D$9*F17*#REF!+'Dados de Entrada'!$D$9*G17*#REF!+#REF!*12,IF(E17="Van",'Dados de Entrada'!$D$9*F17*#REF!+'Dados de Entrada'!$D$9*G17*#REF!+#REF!*12,IF(E17="Camionete",'Dados de Entrada'!$D$9*F17*#REF!+'Dados de Entrada'!$D$9*G17*#REF!+#REF!*12,""))))</f>
        <v>94866.09871587329</v>
      </c>
      <c r="J17" s="294">
        <f ca="1">IF(I17="","",I17*('Dados de Entrada'!$D$8)/12)</f>
        <v>189732.19743174655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87">
        <f>'MAPA ROTAS'!B18</f>
        <v>11</v>
      </c>
      <c r="B18" s="288" t="str">
        <f>'MAPA ROTAS'!C18</f>
        <v>Rachão - Vera Cruz - Escola</v>
      </c>
      <c r="C18" s="289" t="str">
        <f>'MAPA ROTAS'!E18</f>
        <v>SEMI- INTEGRAL</v>
      </c>
      <c r="D18" s="290" t="str">
        <f t="shared" si="0"/>
        <v>44 lugares</v>
      </c>
      <c r="E18" s="291" t="s">
        <v>29</v>
      </c>
      <c r="F18" s="292">
        <f>'MAPA ROTAS'!F18</f>
        <v>0.50104000000000004</v>
      </c>
      <c r="G18" s="292">
        <f>'MAPA ROTAS'!G18+'MAPA ROTAS'!H18</f>
        <v>5.22424</v>
      </c>
      <c r="H18" s="295">
        <f t="shared" si="1"/>
        <v>5.7252799999999997</v>
      </c>
      <c r="I18" s="294">
        <f ca="1">IF(E18="Ônibus",'Dados de Entrada'!$D$9*F18*Ônibus!J$48+'Dados de Entrada'!$D$9*G18*Ônibus!K$48+Ônibus!C$41*12,IF(E18="Micro-ônibus",'Dados de Entrada'!$D$9*F18*#REF!+'Dados de Entrada'!$D$9*G18*#REF!+#REF!*12,IF(E18="Van",'Dados de Entrada'!$D$9*F18*#REF!+'Dados de Entrada'!$D$9*G18*#REF!+#REF!*12,IF(E18="Camionete",'Dados de Entrada'!$D$9*F18*#REF!+'Dados de Entrada'!$D$9*G18*#REF!+#REF!*12,""))))</f>
        <v>94866.09871587329</v>
      </c>
      <c r="J18" s="294">
        <f ca="1">IF(I18="","",I18*('Dados de Entrada'!$D$8)/12)</f>
        <v>189732.19743174655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161" customFormat="1" ht="15.75" customHeight="1">
      <c r="A19" s="287">
        <f>'MAPA ROTAS'!B19</f>
        <v>12</v>
      </c>
      <c r="B19" s="288" t="str">
        <f>'MAPA ROTAS'!C19</f>
        <v>Munguba - KM 14 - Escola</v>
      </c>
      <c r="C19" s="289" t="str">
        <f>'MAPA ROTAS'!E19</f>
        <v>SEMI- INTEGRAL</v>
      </c>
      <c r="D19" s="290" t="str">
        <f t="shared" ref="D19:D29" si="2">IF(E19="Ônibus","44 lugares",IF(E19="Micro-ônibus","29 lugares",IF(E19="Van","16 lugares",IF(E19="Veículo Passeio","4 lugares"))))</f>
        <v>44 lugares</v>
      </c>
      <c r="E19" s="291" t="s">
        <v>29</v>
      </c>
      <c r="F19" s="292">
        <f>'MAPA ROTAS'!F19</f>
        <v>0.47947000000000001</v>
      </c>
      <c r="G19" s="292">
        <f>'MAPA ROTAS'!G19+'MAPA ROTAS'!H19</f>
        <v>13.824159999999999</v>
      </c>
      <c r="H19" s="295">
        <f t="shared" ref="H19:H29" si="3">IF(E19="","",F19+G19)</f>
        <v>14.303629999999998</v>
      </c>
      <c r="I19" s="294">
        <f ca="1">IF(E19="Ônibus",'Dados de Entrada'!$D$9*F19*Ônibus!J$48+'Dados de Entrada'!$D$9*G19*Ônibus!K$48+Ônibus!C$41*12,IF(E19="Micro-ônibus",'Dados de Entrada'!$D$9*F19*#REF!+'Dados de Entrada'!$D$9*G19*#REF!+#REF!*12,IF(E19="Van",'Dados de Entrada'!$D$9*F19*#REF!+'Dados de Entrada'!$D$9*G19*#REF!+#REF!*12,IF(E19="Camionete",'Dados de Entrada'!$D$9*F19*#REF!+'Dados de Entrada'!$D$9*G19*#REF!+#REF!*12,""))))</f>
        <v>101766.87228701312</v>
      </c>
      <c r="J19" s="294">
        <f ca="1">IF(I19="","",I19*('Dados de Entrada'!$D$8)/12)</f>
        <v>203533.74457402623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61" customFormat="1" ht="15.75" customHeight="1">
      <c r="A20" s="287">
        <f>'MAPA ROTAS'!B20</f>
        <v>13</v>
      </c>
      <c r="B20" s="288" t="str">
        <f>'MAPA ROTAS'!C20</f>
        <v>Munguba - KM 14 - Escola</v>
      </c>
      <c r="C20" s="289" t="str">
        <f>'MAPA ROTAS'!E20</f>
        <v>SEMI- INTEGRAL</v>
      </c>
      <c r="D20" s="290" t="str">
        <f t="shared" si="2"/>
        <v>44 lugares</v>
      </c>
      <c r="E20" s="291" t="s">
        <v>29</v>
      </c>
      <c r="F20" s="292">
        <f>'MAPA ROTAS'!F20</f>
        <v>0.47947000000000001</v>
      </c>
      <c r="G20" s="292">
        <f>'MAPA ROTAS'!G20+'MAPA ROTAS'!H20</f>
        <v>13.824159999999999</v>
      </c>
      <c r="H20" s="295">
        <f t="shared" si="3"/>
        <v>14.303629999999998</v>
      </c>
      <c r="I20" s="294">
        <f ca="1">IF(E20="Ônibus",'Dados de Entrada'!$D$9*F20*Ônibus!J$48+'Dados de Entrada'!$D$9*G20*Ônibus!K$48+Ônibus!C$41*12,IF(E20="Micro-ônibus",'Dados de Entrada'!$D$9*F20*#REF!+'Dados de Entrada'!$D$9*G20*#REF!+#REF!*12,IF(E20="Van",'Dados de Entrada'!$D$9*F20*#REF!+'Dados de Entrada'!$D$9*G20*#REF!+#REF!*12,IF(E20="Camionete",'Dados de Entrada'!$D$9*F20*#REF!+'Dados de Entrada'!$D$9*G20*#REF!+#REF!*12,""))))</f>
        <v>101766.87228701312</v>
      </c>
      <c r="J20" s="294">
        <f ca="1">IF(I20="","",I20*('Dados de Entrada'!$D$8)/12)</f>
        <v>203533.74457402623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61" customFormat="1" ht="15.75" customHeight="1">
      <c r="A21" s="287">
        <f>'MAPA ROTAS'!B21</f>
        <v>14</v>
      </c>
      <c r="B21" s="288" t="str">
        <f>'MAPA ROTAS'!C21</f>
        <v>Munguba - KM 14 - Escola</v>
      </c>
      <c r="C21" s="289" t="str">
        <f>'MAPA ROTAS'!E21</f>
        <v>SEMI- INTEGRAL</v>
      </c>
      <c r="D21" s="290" t="str">
        <f t="shared" si="2"/>
        <v>44 lugares</v>
      </c>
      <c r="E21" s="291" t="s">
        <v>29</v>
      </c>
      <c r="F21" s="292">
        <f>'MAPA ROTAS'!F21</f>
        <v>0.47947000000000001</v>
      </c>
      <c r="G21" s="292">
        <f>'MAPA ROTAS'!G21+'MAPA ROTAS'!H21</f>
        <v>13.824159999999999</v>
      </c>
      <c r="H21" s="295">
        <f t="shared" si="3"/>
        <v>14.303629999999998</v>
      </c>
      <c r="I21" s="294">
        <f ca="1">IF(E21="Ônibus",'Dados de Entrada'!$D$9*F21*Ônibus!J$48+'Dados de Entrada'!$D$9*G21*Ônibus!K$48+Ônibus!C$41*12,IF(E21="Micro-ônibus",'Dados de Entrada'!$D$9*F21*#REF!+'Dados de Entrada'!$D$9*G21*#REF!+#REF!*12,IF(E21="Van",'Dados de Entrada'!$D$9*F21*#REF!+'Dados de Entrada'!$D$9*G21*#REF!+#REF!*12,IF(E21="Camionete",'Dados de Entrada'!$D$9*F21*#REF!+'Dados de Entrada'!$D$9*G21*#REF!+#REF!*12,""))))</f>
        <v>101766.87228701312</v>
      </c>
      <c r="J21" s="294">
        <f ca="1">IF(I21="","",I21*('Dados de Entrada'!$D$8)/12)</f>
        <v>203533.74457402623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61" customFormat="1" ht="15.75" customHeight="1">
      <c r="A22" s="287">
        <f>'MAPA ROTAS'!B22</f>
        <v>15</v>
      </c>
      <c r="B22" s="288" t="str">
        <f>'MAPA ROTAS'!C22</f>
        <v>Casinha - KM 14 - Escola</v>
      </c>
      <c r="C22" s="289" t="str">
        <f>'MAPA ROTAS'!E22</f>
        <v>SEMI- INTEGRAL</v>
      </c>
      <c r="D22" s="290" t="str">
        <f t="shared" si="2"/>
        <v>44 lugares</v>
      </c>
      <c r="E22" s="291" t="s">
        <v>29</v>
      </c>
      <c r="F22" s="292">
        <f>'MAPA ROTAS'!F22</f>
        <v>1.0158099999999999</v>
      </c>
      <c r="G22" s="292">
        <f>'MAPA ROTAS'!G22+'MAPA ROTAS'!H22</f>
        <v>16.860980000000001</v>
      </c>
      <c r="H22" s="295">
        <f t="shared" si="3"/>
        <v>17.87679</v>
      </c>
      <c r="I22" s="294">
        <f ca="1">IF(E22="Ônibus",'Dados de Entrada'!$D$9*F22*Ônibus!J$48+'Dados de Entrada'!$D$9*G22*Ônibus!K$48+Ônibus!C$41*12,IF(E22="Micro-ônibus",'Dados de Entrada'!$D$9*F22*#REF!+'Dados de Entrada'!$D$9*G22*#REF!+#REF!*12,IF(E22="Van",'Dados de Entrada'!$D$9*F22*#REF!+'Dados de Entrada'!$D$9*G22*#REF!+#REF!*12,IF(E22="Camionete",'Dados de Entrada'!$D$9*F22*#REF!+'Dados de Entrada'!$D$9*G22*#REF!+#REF!*12,""))))</f>
        <v>104754.30043768212</v>
      </c>
      <c r="J22" s="294">
        <f ca="1">IF(I22="","",I22*('Dados de Entrada'!$D$8)/12)</f>
        <v>209508.60087536424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61" customFormat="1" ht="15.75" customHeight="1">
      <c r="A23" s="287">
        <f>'MAPA ROTAS'!B23</f>
        <v>16</v>
      </c>
      <c r="B23" s="288" t="str">
        <f>'MAPA ROTAS'!C23</f>
        <v>Casinha - KM 14 - Escola</v>
      </c>
      <c r="C23" s="289" t="str">
        <f>'MAPA ROTAS'!E23</f>
        <v>SEMI- INTEGRAL</v>
      </c>
      <c r="D23" s="290" t="str">
        <f t="shared" si="2"/>
        <v>44 lugares</v>
      </c>
      <c r="E23" s="291" t="s">
        <v>29</v>
      </c>
      <c r="F23" s="292">
        <f>'MAPA ROTAS'!F23</f>
        <v>1.0158099999999999</v>
      </c>
      <c r="G23" s="292">
        <f>'MAPA ROTAS'!G23+'MAPA ROTAS'!H23</f>
        <v>16.860980000000001</v>
      </c>
      <c r="H23" s="295">
        <f t="shared" si="3"/>
        <v>17.87679</v>
      </c>
      <c r="I23" s="294">
        <f ca="1">IF(E23="Ônibus",'Dados de Entrada'!$D$9*F23*Ônibus!J$48+'Dados de Entrada'!$D$9*G23*Ônibus!K$48+Ônibus!C$41*12,IF(E23="Micro-ônibus",'Dados de Entrada'!$D$9*F23*#REF!+'Dados de Entrada'!$D$9*G23*#REF!+#REF!*12,IF(E23="Van",'Dados de Entrada'!$D$9*F23*#REF!+'Dados de Entrada'!$D$9*G23*#REF!+#REF!*12,IF(E23="Camionete",'Dados de Entrada'!$D$9*F23*#REF!+'Dados de Entrada'!$D$9*G23*#REF!+#REF!*12,""))))</f>
        <v>104754.30043768212</v>
      </c>
      <c r="J23" s="294">
        <f ca="1">IF(I23="","",I23*('Dados de Entrada'!$D$8)/12)</f>
        <v>209508.60087536424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61" customFormat="1" ht="15.75" customHeight="1">
      <c r="A24" s="287">
        <f>'MAPA ROTAS'!B24</f>
        <v>17</v>
      </c>
      <c r="B24" s="288" t="str">
        <f>'MAPA ROTAS'!C24</f>
        <v>PINN- Pista Nova - Escola</v>
      </c>
      <c r="C24" s="289" t="str">
        <f>'MAPA ROTAS'!E24</f>
        <v>SEMI- INTEGRAL</v>
      </c>
      <c r="D24" s="290" t="str">
        <f t="shared" si="2"/>
        <v>44 lugares</v>
      </c>
      <c r="E24" s="291" t="s">
        <v>29</v>
      </c>
      <c r="F24" s="292">
        <f>'MAPA ROTAS'!F24</f>
        <v>7.9784799999999994</v>
      </c>
      <c r="G24" s="292">
        <f>'MAPA ROTAS'!G24+'MAPA ROTAS'!H24</f>
        <v>24.778789999999997</v>
      </c>
      <c r="H24" s="295">
        <f t="shared" si="3"/>
        <v>32.757269999999998</v>
      </c>
      <c r="I24" s="294">
        <f ca="1">IF(E24="Ônibus",'Dados de Entrada'!$D$9*F24*Ônibus!J$48+'Dados de Entrada'!$D$9*G24*Ônibus!K$48+Ônibus!C$41*12,IF(E24="Micro-ônibus",'Dados de Entrada'!$D$9*F24*#REF!+'Dados de Entrada'!$D$9*G24*#REF!+#REF!*12,IF(E24="Van",'Dados de Entrada'!$D$9*F24*#REF!+'Dados de Entrada'!$D$9*G24*#REF!+#REF!*12,IF(E24="Camionete",'Dados de Entrada'!$D$9*F24*#REF!+'Dados de Entrada'!$D$9*G24*#REF!+#REF!*12,""))))</f>
        <v>118175.71672878978</v>
      </c>
      <c r="J24" s="294">
        <f ca="1">IF(I24="","",I24*('Dados de Entrada'!$D$8)/12)</f>
        <v>236351.43345757955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61" customFormat="1" ht="15.75" customHeight="1">
      <c r="A25" s="296">
        <f>'MAPA ROTAS'!B25</f>
        <v>18</v>
      </c>
      <c r="B25" s="288" t="str">
        <f>'MAPA ROTAS'!C25</f>
        <v>Oitenta - Escola</v>
      </c>
      <c r="C25" s="289" t="str">
        <f>'MAPA ROTAS'!E25</f>
        <v>DIURNO</v>
      </c>
      <c r="D25" s="290" t="str">
        <f t="shared" si="2"/>
        <v>44 lugares</v>
      </c>
      <c r="E25" s="291" t="s">
        <v>29</v>
      </c>
      <c r="F25" s="297">
        <f>'MAPA ROTAS'!F25+'MAPA ROTAS'!F26+'MAPA ROTAS'!F27</f>
        <v>3.7281300000000002</v>
      </c>
      <c r="G25" s="297">
        <f>('MAPA ROTAS'!G25+'MAPA ROTAS'!H25)*3</f>
        <v>23.661899999999999</v>
      </c>
      <c r="H25" s="295">
        <f>IF(E25="","",F25+G25)</f>
        <v>27.390029999999999</v>
      </c>
      <c r="I25" s="294">
        <f ca="1">IF(E25="Ônibus",'Dados de Entrada'!$D$9*F25*Ônibus!J$48+'Dados de Entrada'!$D$9*G25*Ônibus!K$48+Ônibus!C$41*12,IF(E25="Micro-ônibus",'Dados de Entrada'!$D$9*F25*#REF!+'Dados de Entrada'!$D$9*G25*#REF!+#REF!*12,IF(E25="Van",'Dados de Entrada'!$D$9*F25*#REF!+'Dados de Entrada'!$D$9*G25*#REF!+#REF!*12,IF(E25="Camionete",'Dados de Entrada'!$D$9*F25*#REF!+'Dados de Entrada'!$D$9*G25*#REF!+#REF!*12,""))))</f>
        <v>112974.29580887035</v>
      </c>
      <c r="J25" s="294">
        <f ca="1">IF(I25="","",I25*('Dados de Entrada'!$D$8)/12)</f>
        <v>225948.59161774069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61" customFormat="1" ht="15.75" customHeight="1">
      <c r="A26" s="296">
        <f>'MAPA ROTAS'!B28</f>
        <v>19</v>
      </c>
      <c r="B26" s="288" t="str">
        <f>'MAPA ROTAS'!C28</f>
        <v>Ostracil - Escola</v>
      </c>
      <c r="C26" s="289" t="str">
        <f>'MAPA ROTAS'!E28</f>
        <v>DIURNO</v>
      </c>
      <c r="D26" s="290" t="str">
        <f t="shared" si="2"/>
        <v>44 lugares</v>
      </c>
      <c r="E26" s="291" t="s">
        <v>29</v>
      </c>
      <c r="F26" s="297">
        <f>'MAPA ROTAS'!F28+'MAPA ROTAS'!F29+'MAPA ROTAS'!F30</f>
        <v>0.32408999999999999</v>
      </c>
      <c r="G26" s="297">
        <f>('MAPA ROTAS'!G28+'MAPA ROTAS'!H28)*3</f>
        <v>30.376320000000003</v>
      </c>
      <c r="H26" s="295">
        <f t="shared" si="3"/>
        <v>30.700410000000005</v>
      </c>
      <c r="I26" s="294">
        <f ca="1">IF(E26="Ônibus",'Dados de Entrada'!$D$9*F26*Ônibus!J$48+'Dados de Entrada'!$D$9*G26*Ônibus!K$48+Ônibus!C$41*12,IF(E26="Micro-ônibus",'Dados de Entrada'!$D$9*F26*#REF!+'Dados de Entrada'!$D$9*G26*#REF!+#REF!*12,IF(E26="Van",'Dados de Entrada'!$D$9*F26*#REF!+'Dados de Entrada'!$D$9*G26*#REF!+#REF!*12,IF(E26="Camionete",'Dados de Entrada'!$D$9*F26*#REF!+'Dados de Entrada'!$D$9*G26*#REF!+#REF!*12,""))))</f>
        <v>114933.44810818865</v>
      </c>
      <c r="J26" s="294">
        <f ca="1">IF(I26="","",I26*('Dados de Entrada'!$D$8)/12)</f>
        <v>229866.8962163773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61" customFormat="1" ht="15.75" customHeight="1">
      <c r="A27" s="296">
        <f>'MAPA ROTAS'!B31</f>
        <v>20</v>
      </c>
      <c r="B27" s="288" t="str">
        <f>'MAPA ROTAS'!C31</f>
        <v>Borralho - Escola</v>
      </c>
      <c r="C27" s="289" t="str">
        <f>'MAPA ROTAS'!E31</f>
        <v>DIURNO</v>
      </c>
      <c r="D27" s="290" t="str">
        <f t="shared" si="2"/>
        <v>44 lugares</v>
      </c>
      <c r="E27" s="291" t="s">
        <v>29</v>
      </c>
      <c r="F27" s="297">
        <f>'MAPA ROTAS'!F31+'MAPA ROTAS'!F32+'MAPA ROTAS'!F33</f>
        <v>18.658920000000002</v>
      </c>
      <c r="G27" s="297">
        <f>('MAPA ROTAS'!G31+'MAPA ROTAS'!H31)*3</f>
        <v>8.6466600000000007</v>
      </c>
      <c r="H27" s="295">
        <f t="shared" si="3"/>
        <v>27.305580000000003</v>
      </c>
      <c r="I27" s="294">
        <f ca="1">IF(E27="Ônibus",'Dados de Entrada'!$D$9*F27*Ônibus!J$48+'Dados de Entrada'!$D$9*G27*Ônibus!K$48+Ônibus!C$41*12,IF(E27="Micro-ônibus",'Dados de Entrada'!$D$9*F27*#REF!+'Dados de Entrada'!$D$9*G27*#REF!+#REF!*12,IF(E27="Van",'Dados de Entrada'!$D$9*F27*#REF!+'Dados de Entrada'!$D$9*G27*#REF!+#REF!*12,IF(E27="Camionete",'Dados de Entrada'!$D$9*F27*#REF!+'Dados de Entrada'!$D$9*G27*#REF!+#REF!*12,""))))</f>
        <v>116001.11791649608</v>
      </c>
      <c r="J27" s="294">
        <f ca="1">IF(I27="","",I27*('Dados de Entrada'!$D$8)/12)</f>
        <v>232002.23583299216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61" customFormat="1" ht="15.75" customHeight="1">
      <c r="A28" s="296">
        <f>'MAPA ROTAS'!B34</f>
        <v>21</v>
      </c>
      <c r="B28" s="288" t="str">
        <f>'MAPA ROTAS'!C34</f>
        <v>Rachão - Vera Cruz - Escola</v>
      </c>
      <c r="C28" s="289" t="str">
        <f>'MAPA ROTAS'!E34</f>
        <v>DIURNO</v>
      </c>
      <c r="D28" s="290" t="str">
        <f t="shared" si="2"/>
        <v>44 lugares</v>
      </c>
      <c r="E28" s="291" t="s">
        <v>29</v>
      </c>
      <c r="F28" s="297">
        <f>'MAPA ROTAS'!F34+'MAPA ROTAS'!F35+'MAPA ROTAS'!F36</f>
        <v>0</v>
      </c>
      <c r="G28" s="297">
        <f>('MAPA ROTAS'!G34+'MAPA ROTAS'!H298)*3</f>
        <v>25.034429999999997</v>
      </c>
      <c r="H28" s="295">
        <f>IF(E28="","",F28+G28)</f>
        <v>25.034429999999997</v>
      </c>
      <c r="I28" s="294">
        <f ca="1">IF(E28="Ônibus",'Dados de Entrada'!$D$9*F28*Ônibus!J$48+'Dados de Entrada'!$D$9*G28*Ônibus!K$48+Ônibus!C$41*12,IF(E28="Micro-ônibus",'Dados de Entrada'!$D$9*F28*#REF!+'Dados de Entrada'!$D$9*G28*#REF!+#REF!*12,IF(E28="Van",'Dados de Entrada'!$D$9*F28*#REF!+'Dados de Entrada'!$D$9*G28*#REF!+#REF!*12,IF(E28="Camionete",'Dados de Entrada'!$D$9*F28*#REF!+'Dados de Entrada'!$D$9*G28*#REF!+#REF!*12,""))))</f>
        <v>110305.37411564328</v>
      </c>
      <c r="J28" s="294">
        <f ca="1">IF(I28="","",I28*('Dados de Entrada'!$D$8)/12)</f>
        <v>220610.74823128656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61" customFormat="1" ht="15.75" customHeight="1">
      <c r="A29" s="296">
        <f>'MAPA ROTAS'!B37</f>
        <v>22</v>
      </c>
      <c r="B29" s="288" t="str">
        <f>'MAPA ROTAS'!C37</f>
        <v>Peroba - Orfanato - Escola</v>
      </c>
      <c r="C29" s="289" t="str">
        <f>'MAPA ROTAS'!E37</f>
        <v>DIURNO</v>
      </c>
      <c r="D29" s="290" t="str">
        <f t="shared" si="2"/>
        <v>44 lugares</v>
      </c>
      <c r="E29" s="291" t="s">
        <v>29</v>
      </c>
      <c r="F29" s="297">
        <f>'MAPA ROTAS'!F37+'MAPA ROTAS'!F38+'MAPA ROTAS'!F39</f>
        <v>39.556080000000001</v>
      </c>
      <c r="G29" s="297">
        <f>('MAPA ROTAS'!G37+'MAPA ROTAS'!H37)*3</f>
        <v>38.921579999999992</v>
      </c>
      <c r="H29" s="295">
        <f t="shared" si="3"/>
        <v>78.477659999999986</v>
      </c>
      <c r="I29" s="294">
        <f ca="1">IF(E29="Ônibus",'Dados de Entrada'!$D$9*F29*Ônibus!J$48+'Dados de Entrada'!$D$9*G29*Ônibus!K$48+Ônibus!C$41*12,IF(E29="Micro-ônibus",'Dados de Entrada'!$D$9*F29*#REF!+'Dados de Entrada'!$D$9*G29*#REF!+#REF!*12,IF(E29="Van",'Dados de Entrada'!$D$9*F29*#REF!+'Dados de Entrada'!$D$9*G29*#REF!+#REF!*12,IF(E29="Camionete",'Dados de Entrada'!$D$9*F29*#REF!+'Dados de Entrada'!$D$9*G29*#REF!+#REF!*12,""))))</f>
        <v>161524.17945449805</v>
      </c>
      <c r="J29" s="294">
        <f ca="1">IF(I29="","",I29*('Dados de Entrada'!$D$8)/12)</f>
        <v>323048.3589089961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67"/>
      <c r="B30" s="267"/>
      <c r="C30" s="267"/>
      <c r="D30" s="267"/>
      <c r="E30" s="298" t="s">
        <v>31</v>
      </c>
      <c r="F30" s="299">
        <f>SUM(F8:F29)</f>
        <v>83.186360000000008</v>
      </c>
      <c r="G30" s="299">
        <f>SUM(G8:G29)</f>
        <v>321.27020999999996</v>
      </c>
      <c r="H30" s="299">
        <f>SUM(H8:H29)</f>
        <v>404.45656999999994</v>
      </c>
      <c r="I30" s="300">
        <f ca="1">SUM(I8:I29)</f>
        <v>2326194.1681513824</v>
      </c>
      <c r="J30" s="300">
        <f ca="1">SUM(J8:J29)</f>
        <v>4652388.3363027647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1"/>
      <c r="B31" s="16"/>
      <c r="C31" s="16"/>
      <c r="D31" s="12"/>
      <c r="E31" s="12"/>
      <c r="F31" s="12"/>
      <c r="G31" s="12"/>
      <c r="H31" s="250"/>
      <c r="I31" s="11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7"/>
      <c r="B32" s="16" t="s">
        <v>32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3"/>
      <c r="B33" s="16" t="s">
        <v>33</v>
      </c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1"/>
      <c r="B34" s="16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8">
    <mergeCell ref="A1:J1"/>
    <mergeCell ref="A2:B2"/>
    <mergeCell ref="A3:B3"/>
    <mergeCell ref="A4:B4"/>
    <mergeCell ref="A5:J5"/>
    <mergeCell ref="C4:J4"/>
    <mergeCell ref="C3:J3"/>
    <mergeCell ref="C2:J2"/>
  </mergeCells>
  <conditionalFormatting sqref="N33:N34">
    <cfRule type="notContainsBlanks" dxfId="11" priority="1">
      <formula>LEN(TRIM(N33))&gt;0</formula>
    </cfRule>
  </conditionalFormatting>
  <dataValidations disablePrompts="1" count="1">
    <dataValidation type="list" allowBlank="1" sqref="E8:E29">
      <formula1>"Camionete,Van,Micro-ônibus,Ônibus"</formula1>
    </dataValidation>
  </dataValidations>
  <printOptions horizontalCentered="1"/>
  <pageMargins left="0.51181102362204722" right="0.31496062992125984" top="0.74803149606299213" bottom="0.39370078740157483" header="0" footer="0"/>
  <pageSetup paperSize="9" scale="82" pageOrder="overThenDown" orientation="landscape" cellComments="atEnd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V1004"/>
  <sheetViews>
    <sheetView view="pageBreakPreview" zoomScaleSheetLayoutView="100" workbookViewId="0">
      <selection activeCell="B27" sqref="B27"/>
    </sheetView>
  </sheetViews>
  <sheetFormatPr defaultColWidth="12.5703125" defaultRowHeight="15" customHeight="1"/>
  <cols>
    <col min="1" max="1" width="5.140625" customWidth="1"/>
    <col min="2" max="3" width="13.140625" customWidth="1"/>
    <col min="4" max="4" width="34.140625" customWidth="1"/>
    <col min="5" max="6" width="13.7109375" customWidth="1"/>
    <col min="7" max="22" width="8.5703125" customWidth="1"/>
  </cols>
  <sheetData>
    <row r="1" spans="1:22" s="265" customFormat="1" ht="75" customHeight="1">
      <c r="A1" s="512" t="s">
        <v>489</v>
      </c>
      <c r="B1" s="512"/>
      <c r="C1" s="512"/>
      <c r="D1" s="512"/>
      <c r="E1" s="512"/>
      <c r="F1" s="512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s="265" customFormat="1" ht="27.6" customHeight="1">
      <c r="A2" s="511" t="s">
        <v>486</v>
      </c>
      <c r="B2" s="511"/>
      <c r="C2" s="515" t="s">
        <v>491</v>
      </c>
      <c r="D2" s="515"/>
      <c r="E2" s="515"/>
      <c r="F2" s="51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2" s="265" customFormat="1">
      <c r="A3" s="511" t="s">
        <v>298</v>
      </c>
      <c r="B3" s="511"/>
      <c r="C3" s="514" t="s">
        <v>492</v>
      </c>
      <c r="D3" s="514"/>
      <c r="E3" s="514"/>
      <c r="F3" s="514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s="265" customFormat="1" ht="29.1" customHeight="1">
      <c r="A4" s="498" t="s">
        <v>487</v>
      </c>
      <c r="B4" s="498"/>
      <c r="C4" s="513" t="s">
        <v>490</v>
      </c>
      <c r="D4" s="513"/>
      <c r="E4" s="513"/>
      <c r="F4" s="513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</row>
    <row r="5" spans="1:22" s="162" customFormat="1" ht="36" customHeight="1" thickBot="1">
      <c r="A5" s="520" t="s">
        <v>494</v>
      </c>
      <c r="B5" s="520"/>
      <c r="C5" s="520"/>
      <c r="D5" s="520"/>
      <c r="E5" s="520"/>
      <c r="F5" s="520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"/>
      <c r="R5" s="1"/>
      <c r="S5" s="1"/>
      <c r="T5" s="1"/>
      <c r="U5" s="1"/>
    </row>
    <row r="6" spans="1:22" ht="15" customHeight="1" thickBot="1">
      <c r="A6" s="516" t="s">
        <v>10</v>
      </c>
      <c r="B6" s="517"/>
      <c r="C6" s="517"/>
      <c r="D6" s="518"/>
      <c r="E6" s="519" t="s">
        <v>11</v>
      </c>
      <c r="F6" s="5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thickBot="1">
      <c r="A7" s="4" t="s">
        <v>12</v>
      </c>
      <c r="B7" s="5" t="s">
        <v>13</v>
      </c>
      <c r="C7" s="6" t="s">
        <v>14</v>
      </c>
      <c r="D7" s="5" t="s">
        <v>15</v>
      </c>
      <c r="E7" s="7" t="s">
        <v>16</v>
      </c>
      <c r="F7" s="8" t="s">
        <v>17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 thickBot="1">
      <c r="A8" s="9">
        <v>1</v>
      </c>
      <c r="B8" s="10" t="s">
        <v>18</v>
      </c>
      <c r="C8" s="10" t="s">
        <v>19</v>
      </c>
      <c r="D8" s="166" t="s">
        <v>409</v>
      </c>
      <c r="E8" s="164">
        <v>-7.9461139999999997</v>
      </c>
      <c r="F8" s="165">
        <v>-35.022458999999998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customHeight="1" thickBot="1">
      <c r="A9" s="9">
        <v>2</v>
      </c>
      <c r="B9" s="10" t="s">
        <v>18</v>
      </c>
      <c r="C9" s="10" t="s">
        <v>19</v>
      </c>
      <c r="D9" s="166" t="s">
        <v>410</v>
      </c>
      <c r="E9" s="164">
        <v>-7.9506589999999999</v>
      </c>
      <c r="F9" s="165">
        <v>-35.023136999999998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thickBot="1">
      <c r="A10" s="9">
        <v>3</v>
      </c>
      <c r="B10" s="10" t="s">
        <v>18</v>
      </c>
      <c r="C10" s="10" t="s">
        <v>19</v>
      </c>
      <c r="D10" s="166" t="s">
        <v>411</v>
      </c>
      <c r="E10" s="164">
        <v>-7.9760340000000003</v>
      </c>
      <c r="F10" s="165">
        <v>-34.992559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</sheetData>
  <mergeCells count="10">
    <mergeCell ref="A6:D6"/>
    <mergeCell ref="E6:F6"/>
    <mergeCell ref="A1:F1"/>
    <mergeCell ref="A2:B2"/>
    <mergeCell ref="C2:F2"/>
    <mergeCell ref="A3:B3"/>
    <mergeCell ref="C3:F3"/>
    <mergeCell ref="A4:B4"/>
    <mergeCell ref="C4:F4"/>
    <mergeCell ref="A5:F5"/>
  </mergeCells>
  <printOptions horizontalCentered="1"/>
  <pageMargins left="0.51181102362204722" right="0.51181102362204722" top="0.78740157480314965" bottom="0.78740157480314965" header="0" footer="0"/>
  <pageSetup paperSize="9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  <pageSetUpPr fitToPage="1"/>
  </sheetPr>
  <dimension ref="A1:Z1006"/>
  <sheetViews>
    <sheetView showGridLines="0" view="pageBreakPreview" zoomScaleSheetLayoutView="100" workbookViewId="0">
      <selection activeCell="M40" sqref="M40"/>
    </sheetView>
  </sheetViews>
  <sheetFormatPr defaultColWidth="12.5703125" defaultRowHeight="15" customHeight="1"/>
  <cols>
    <col min="1" max="1" width="9.28515625" style="238" customWidth="1"/>
    <col min="2" max="2" width="9.42578125" style="238" customWidth="1"/>
    <col min="3" max="3" width="33.5703125" style="238" customWidth="1"/>
    <col min="4" max="4" width="33.140625" style="238" customWidth="1"/>
    <col min="5" max="5" width="19.85546875" style="238" customWidth="1"/>
    <col min="6" max="6" width="9.42578125" style="238" customWidth="1"/>
    <col min="7" max="7" width="8.7109375" style="238" customWidth="1"/>
    <col min="8" max="8" width="9.7109375" style="238" customWidth="1"/>
    <col min="9" max="9" width="10.5703125" style="238" customWidth="1"/>
    <col min="10" max="10" width="7.5703125" style="238" customWidth="1"/>
    <col min="11" max="11" width="8.7109375" style="238" customWidth="1"/>
    <col min="12" max="12" width="11.85546875" style="238" customWidth="1"/>
    <col min="13" max="13" width="13.28515625" style="238" customWidth="1"/>
    <col min="14" max="14" width="14.42578125" style="238" customWidth="1"/>
    <col min="15" max="15" width="18.42578125" style="238" customWidth="1"/>
    <col min="16" max="16" width="19" style="238" customWidth="1"/>
    <col min="17" max="24" width="14.42578125" style="238" customWidth="1"/>
    <col min="25" max="16384" width="12.5703125" style="238"/>
  </cols>
  <sheetData>
    <row r="1" spans="1:26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s="265" customFormat="1" ht="27.6" customHeight="1">
      <c r="A2" s="511" t="s">
        <v>486</v>
      </c>
      <c r="B2" s="511"/>
      <c r="C2" s="523" t="s">
        <v>491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265" customFormat="1">
      <c r="A3" s="511" t="s">
        <v>298</v>
      </c>
      <c r="B3" s="511"/>
      <c r="C3" s="524" t="s">
        <v>492</v>
      </c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65" customFormat="1" ht="29.1" customHeight="1">
      <c r="A4" s="498" t="s">
        <v>487</v>
      </c>
      <c r="B4" s="498"/>
      <c r="C4" s="525" t="s">
        <v>490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s="162" customFormat="1" ht="36" customHeight="1">
      <c r="A5" s="496" t="s">
        <v>495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163"/>
      <c r="O5" s="163"/>
      <c r="P5" s="163"/>
      <c r="Q5" s="163"/>
      <c r="R5" s="163"/>
      <c r="S5" s="163"/>
      <c r="T5" s="163"/>
      <c r="U5" s="1"/>
      <c r="V5" s="1"/>
      <c r="W5" s="1"/>
      <c r="X5" s="1"/>
      <c r="Y5" s="1"/>
    </row>
    <row r="6" spans="1:26" ht="30" customHeight="1">
      <c r="A6" s="522" t="s">
        <v>0</v>
      </c>
      <c r="B6" s="522" t="s">
        <v>480</v>
      </c>
      <c r="C6" s="522" t="s">
        <v>20</v>
      </c>
      <c r="D6" s="522" t="s">
        <v>2</v>
      </c>
      <c r="E6" s="522" t="s">
        <v>1</v>
      </c>
      <c r="F6" s="527" t="str">
        <f>'Table 1'!I1</f>
        <v>Sem Revestimento
(m)</v>
      </c>
      <c r="G6" s="528" t="str">
        <f>'Table 1'!H1</f>
        <v>Pavimento Paralelepípedo ou  Intertravado (m)</v>
      </c>
      <c r="H6" s="528" t="str">
        <f>'Table 1'!E1</f>
        <v>Pavimento Asfáltico (m)</v>
      </c>
      <c r="I6" s="522" t="s">
        <v>3</v>
      </c>
      <c r="J6" s="526"/>
      <c r="K6" s="526"/>
      <c r="L6" s="526"/>
      <c r="M6" s="522" t="s">
        <v>4</v>
      </c>
      <c r="N6" s="237"/>
      <c r="O6" s="237"/>
      <c r="P6" s="237"/>
      <c r="Q6" s="237"/>
    </row>
    <row r="7" spans="1:26" ht="52.9" customHeight="1">
      <c r="A7" s="526"/>
      <c r="B7" s="522"/>
      <c r="C7" s="526"/>
      <c r="D7" s="526"/>
      <c r="E7" s="526"/>
      <c r="F7" s="526"/>
      <c r="G7" s="526"/>
      <c r="H7" s="526"/>
      <c r="I7" s="254" t="s">
        <v>479</v>
      </c>
      <c r="J7" s="254" t="s">
        <v>5</v>
      </c>
      <c r="K7" s="255" t="s">
        <v>6</v>
      </c>
      <c r="L7" s="254" t="s">
        <v>7</v>
      </c>
      <c r="M7" s="526"/>
      <c r="N7" s="239"/>
      <c r="O7" s="239"/>
      <c r="P7" s="239"/>
      <c r="Q7" s="239"/>
    </row>
    <row r="8" spans="1:26" ht="12.75" customHeight="1">
      <c r="A8" s="256" t="str">
        <f>'Table 1'!A2</f>
        <v>ROTA 01</v>
      </c>
      <c r="B8" s="256">
        <v>1</v>
      </c>
      <c r="C8" s="257" t="str">
        <f>'Table 1'!B2</f>
        <v>Vera Cruz - Munguba - KM 14 - Escola</v>
      </c>
      <c r="D8" s="257" t="str">
        <f>'Table 1'!C2</f>
        <v>EREM TITO PEREIRA DE OLIVEIRA</v>
      </c>
      <c r="E8" s="258" t="str">
        <f>'Table 1'!D2</f>
        <v>INTEGRAL</v>
      </c>
      <c r="F8" s="259">
        <f>'Table 1'!I2/1000</f>
        <v>0</v>
      </c>
      <c r="G8" s="259">
        <f>'Table 1'!H2/1000</f>
        <v>0.14440999999999998</v>
      </c>
      <c r="H8" s="259">
        <f>'Table 1'!E2/1000</f>
        <v>23.393080000000001</v>
      </c>
      <c r="I8" s="259">
        <f>SUM(F8:H8)</f>
        <v>23.537490000000002</v>
      </c>
      <c r="J8" s="260">
        <v>1</v>
      </c>
      <c r="K8" s="261">
        <f t="shared" ref="K8:K39" si="0">I8*J8</f>
        <v>23.537490000000002</v>
      </c>
      <c r="L8" s="262">
        <f t="shared" ref="L8:L39" si="1">K8*200</f>
        <v>4707.4980000000005</v>
      </c>
      <c r="M8" s="263" t="str">
        <f>'Table 1'!K2</f>
        <v>50 min a 1h</v>
      </c>
      <c r="N8" s="239"/>
      <c r="O8" s="239"/>
      <c r="P8" s="239"/>
      <c r="Q8" s="239"/>
      <c r="R8" s="240"/>
      <c r="S8" s="240"/>
      <c r="T8" s="240"/>
      <c r="U8" s="240"/>
      <c r="V8" s="240"/>
      <c r="W8" s="240"/>
      <c r="X8" s="240"/>
    </row>
    <row r="9" spans="1:26" ht="12.75" customHeight="1">
      <c r="A9" s="256" t="str">
        <f>'Table 1'!A3</f>
        <v>ROTA 02</v>
      </c>
      <c r="B9" s="256">
        <f>B8+1</f>
        <v>2</v>
      </c>
      <c r="C9" s="257" t="str">
        <f>'Table 1'!B3</f>
        <v>Rachão - Vera Cruz - Escola</v>
      </c>
      <c r="D9" s="257" t="str">
        <f>'Table 1'!C3</f>
        <v>EREM TITO PEREIRA DE OLIVEIRA</v>
      </c>
      <c r="E9" s="258" t="str">
        <f>'Table 1'!D3</f>
        <v>INTEGRAL</v>
      </c>
      <c r="F9" s="259">
        <f>'Table 1'!I3/1000</f>
        <v>0</v>
      </c>
      <c r="G9" s="259">
        <f>'Table 1'!H3/1000</f>
        <v>0.14440999999999998</v>
      </c>
      <c r="H9" s="259">
        <f>'Table 1'!E3/1000</f>
        <v>4.6440299999999999</v>
      </c>
      <c r="I9" s="259">
        <f t="shared" ref="I9:I39" si="2">SUM(F9:H9)</f>
        <v>4.7884399999999996</v>
      </c>
      <c r="J9" s="260">
        <v>1</v>
      </c>
      <c r="K9" s="261">
        <f t="shared" si="0"/>
        <v>4.7884399999999996</v>
      </c>
      <c r="L9" s="262">
        <f t="shared" si="1"/>
        <v>957.68799999999987</v>
      </c>
      <c r="M9" s="263" t="str">
        <f>'Table 1'!K3</f>
        <v>15 a 20 min</v>
      </c>
      <c r="N9" s="239"/>
      <c r="O9" s="239"/>
      <c r="P9" s="239"/>
      <c r="Q9" s="239"/>
      <c r="R9" s="240"/>
      <c r="S9" s="240"/>
      <c r="T9" s="240"/>
      <c r="U9" s="240"/>
      <c r="V9" s="240"/>
      <c r="W9" s="240"/>
      <c r="X9" s="240"/>
    </row>
    <row r="10" spans="1:26" ht="12.75" customHeight="1">
      <c r="A10" s="256" t="str">
        <f>'Table 1'!A4</f>
        <v>ROTA 03</v>
      </c>
      <c r="B10" s="256">
        <f t="shared" ref="B10:B24" si="3">B9+1</f>
        <v>3</v>
      </c>
      <c r="C10" s="257" t="str">
        <f>'Table 1'!B4</f>
        <v>PINN- Pista Nova - Escola</v>
      </c>
      <c r="D10" s="257" t="str">
        <f>'Table 1'!C4</f>
        <v>EREM TITO PEREIRA DE OLIVEIRA</v>
      </c>
      <c r="E10" s="258" t="str">
        <f>'Table 1'!D4</f>
        <v>INTEGRAL</v>
      </c>
      <c r="F10" s="259">
        <f>'Table 1'!I4/1000</f>
        <v>7.4664700000000002</v>
      </c>
      <c r="G10" s="259">
        <f>'Table 1'!H4/1000</f>
        <v>2.8750399999999998</v>
      </c>
      <c r="H10" s="259">
        <f>'Table 1'!E4/1000</f>
        <v>23.404400000000003</v>
      </c>
      <c r="I10" s="259">
        <f t="shared" si="2"/>
        <v>33.745910000000002</v>
      </c>
      <c r="J10" s="260">
        <v>1</v>
      </c>
      <c r="K10" s="261">
        <f t="shared" si="0"/>
        <v>33.745910000000002</v>
      </c>
      <c r="L10" s="262">
        <f t="shared" si="1"/>
        <v>6749.1820000000007</v>
      </c>
      <c r="M10" s="263" t="str">
        <f>'Table 1'!K4</f>
        <v>1h a 1h15 min</v>
      </c>
      <c r="N10" s="239"/>
      <c r="O10" s="239"/>
      <c r="P10" s="239"/>
      <c r="Q10" s="239"/>
      <c r="R10" s="240"/>
      <c r="S10" s="240"/>
      <c r="T10" s="240"/>
      <c r="U10" s="240"/>
      <c r="V10" s="240"/>
      <c r="W10" s="240"/>
      <c r="X10" s="240"/>
    </row>
    <row r="11" spans="1:26" ht="12.75" customHeight="1">
      <c r="A11" s="256" t="str">
        <f>'Table 1'!A5</f>
        <v>ROTA 04</v>
      </c>
      <c r="B11" s="256">
        <f t="shared" si="3"/>
        <v>4</v>
      </c>
      <c r="C11" s="257" t="str">
        <f>'Table 1'!B5</f>
        <v>Rachão - Vera Cruz - Escola</v>
      </c>
      <c r="D11" s="257" t="str">
        <f>'Table 1'!C5</f>
        <v>EREM TITO PEREIRA DE OLIVEIRA</v>
      </c>
      <c r="E11" s="258" t="str">
        <f>'Table 1'!D5</f>
        <v>INTEGRAL</v>
      </c>
      <c r="F11" s="259">
        <f>'Table 1'!I5/1000</f>
        <v>0</v>
      </c>
      <c r="G11" s="259">
        <f>'Table 1'!H5/1000</f>
        <v>0.14440999999999998</v>
      </c>
      <c r="H11" s="259">
        <f>'Table 1'!E5/1000</f>
        <v>4.6440299999999999</v>
      </c>
      <c r="I11" s="259">
        <f t="shared" si="2"/>
        <v>4.7884399999999996</v>
      </c>
      <c r="J11" s="260">
        <v>1</v>
      </c>
      <c r="K11" s="261">
        <f t="shared" si="0"/>
        <v>4.7884399999999996</v>
      </c>
      <c r="L11" s="262">
        <f t="shared" si="1"/>
        <v>957.68799999999987</v>
      </c>
      <c r="M11" s="263" t="str">
        <f>'Table 1'!K5</f>
        <v>15 a 20 min</v>
      </c>
      <c r="N11" s="239"/>
      <c r="O11" s="239"/>
      <c r="P11" s="239"/>
      <c r="Q11" s="239"/>
      <c r="R11" s="240"/>
      <c r="S11" s="240"/>
      <c r="T11" s="240"/>
      <c r="U11" s="240"/>
      <c r="V11" s="240"/>
      <c r="W11" s="240"/>
      <c r="X11" s="240"/>
    </row>
    <row r="12" spans="1:26" ht="12.75" customHeight="1">
      <c r="A12" s="256" t="str">
        <f>'Table 1'!A6</f>
        <v>ROTA 05</v>
      </c>
      <c r="B12" s="256">
        <f t="shared" si="3"/>
        <v>5</v>
      </c>
      <c r="C12" s="257" t="str">
        <f>'Table 1'!B6</f>
        <v>Rachão - Vera Cruz - Escola</v>
      </c>
      <c r="D12" s="257" t="str">
        <f>'Table 1'!C6</f>
        <v>EREM TITO PEREIRA DE OLIVEIRA</v>
      </c>
      <c r="E12" s="258" t="str">
        <f>'Table 1'!D6</f>
        <v>INTEGRAL</v>
      </c>
      <c r="F12" s="259">
        <f>'Table 1'!I6/1000</f>
        <v>0</v>
      </c>
      <c r="G12" s="259">
        <f>'Table 1'!H6/1000</f>
        <v>0.14440999999999998</v>
      </c>
      <c r="H12" s="259">
        <f>'Table 1'!E6/1000</f>
        <v>4.6440299999999999</v>
      </c>
      <c r="I12" s="259">
        <f t="shared" si="2"/>
        <v>4.7884399999999996</v>
      </c>
      <c r="J12" s="260">
        <v>1</v>
      </c>
      <c r="K12" s="261">
        <f t="shared" si="0"/>
        <v>4.7884399999999996</v>
      </c>
      <c r="L12" s="262">
        <f t="shared" si="1"/>
        <v>957.68799999999987</v>
      </c>
      <c r="M12" s="263" t="str">
        <f>'Table 1'!K6</f>
        <v>15 a 20 min</v>
      </c>
      <c r="N12" s="239"/>
      <c r="O12" s="239"/>
      <c r="P12" s="239"/>
      <c r="Q12" s="239"/>
      <c r="R12" s="240"/>
      <c r="S12" s="240"/>
      <c r="T12" s="240"/>
      <c r="U12" s="240"/>
      <c r="V12" s="240"/>
      <c r="W12" s="240"/>
      <c r="X12" s="240"/>
    </row>
    <row r="13" spans="1:26" ht="12.75" customHeight="1">
      <c r="A13" s="256" t="str">
        <f>'Table 1'!A7</f>
        <v>ROTA 06</v>
      </c>
      <c r="B13" s="256">
        <f t="shared" si="3"/>
        <v>6</v>
      </c>
      <c r="C13" s="257" t="str">
        <f>'Table 1'!B7</f>
        <v>Rachão - Vera Cruz - Escola</v>
      </c>
      <c r="D13" s="257" t="str">
        <f>'Table 1'!C7</f>
        <v>EREM TITO PEREIRA DE OLIVEIRA</v>
      </c>
      <c r="E13" s="258" t="str">
        <f>'Table 1'!D7</f>
        <v>INTEGRAL</v>
      </c>
      <c r="F13" s="259">
        <f>'Table 1'!I7/1000</f>
        <v>0</v>
      </c>
      <c r="G13" s="259">
        <f>'Table 1'!H7/1000</f>
        <v>0.14440999999999998</v>
      </c>
      <c r="H13" s="259">
        <f>'Table 1'!E7/1000</f>
        <v>4.6440299999999999</v>
      </c>
      <c r="I13" s="259">
        <f t="shared" si="2"/>
        <v>4.7884399999999996</v>
      </c>
      <c r="J13" s="260">
        <v>1</v>
      </c>
      <c r="K13" s="261">
        <f t="shared" si="0"/>
        <v>4.7884399999999996</v>
      </c>
      <c r="L13" s="262">
        <f t="shared" si="1"/>
        <v>957.68799999999987</v>
      </c>
      <c r="M13" s="263" t="str">
        <f>'Table 1'!K7</f>
        <v>15 a 20 min</v>
      </c>
      <c r="N13" s="239"/>
      <c r="O13" s="239"/>
      <c r="P13" s="239"/>
      <c r="Q13" s="239"/>
      <c r="R13" s="240"/>
      <c r="S13" s="240"/>
      <c r="T13" s="240"/>
      <c r="U13" s="240"/>
      <c r="V13" s="240"/>
      <c r="W13" s="240"/>
      <c r="X13" s="240"/>
    </row>
    <row r="14" spans="1:26" ht="12.75" customHeight="1">
      <c r="A14" s="256" t="str">
        <f>'Table 1'!A8</f>
        <v>ROTA 07</v>
      </c>
      <c r="B14" s="256">
        <f t="shared" si="3"/>
        <v>7</v>
      </c>
      <c r="C14" s="257" t="str">
        <f>'Table 1'!B8</f>
        <v>Rachão - Vera Cruz - Escola</v>
      </c>
      <c r="D14" s="257" t="str">
        <f>'Table 1'!C8</f>
        <v>EREM TITO PEREIRA DE OLIVEIRA</v>
      </c>
      <c r="E14" s="258" t="str">
        <f>'Table 1'!D8</f>
        <v>INTEGRAL</v>
      </c>
      <c r="F14" s="259">
        <f>'Table 1'!I8/1000</f>
        <v>0</v>
      </c>
      <c r="G14" s="259">
        <f>'Table 1'!H8/1000</f>
        <v>0.14440999999999998</v>
      </c>
      <c r="H14" s="259">
        <f>'Table 1'!E8/1000</f>
        <v>4.6440299999999999</v>
      </c>
      <c r="I14" s="259">
        <f t="shared" si="2"/>
        <v>4.7884399999999996</v>
      </c>
      <c r="J14" s="260">
        <v>1</v>
      </c>
      <c r="K14" s="261">
        <f t="shared" si="0"/>
        <v>4.7884399999999996</v>
      </c>
      <c r="L14" s="262">
        <f t="shared" si="1"/>
        <v>957.68799999999987</v>
      </c>
      <c r="M14" s="263" t="str">
        <f>'Table 1'!K8</f>
        <v>15 a 20 min</v>
      </c>
      <c r="N14" s="239"/>
      <c r="O14" s="239"/>
      <c r="P14" s="239"/>
      <c r="Q14" s="239"/>
      <c r="R14" s="240"/>
      <c r="S14" s="240"/>
      <c r="T14" s="240"/>
      <c r="U14" s="240"/>
      <c r="V14" s="240"/>
      <c r="W14" s="240"/>
      <c r="X14" s="240"/>
    </row>
    <row r="15" spans="1:26" ht="12.75" customHeight="1">
      <c r="A15" s="256" t="str">
        <f>'Table 1'!A9</f>
        <v>ROTA 08</v>
      </c>
      <c r="B15" s="256">
        <f t="shared" si="3"/>
        <v>8</v>
      </c>
      <c r="C15" s="257" t="str">
        <f>'Table 1'!B9</f>
        <v>Rachão - Vera Cruz - Escola</v>
      </c>
      <c r="D15" s="257" t="str">
        <f>'Table 1'!C9</f>
        <v>EREFEM TORQUATRO DE CASTRO</v>
      </c>
      <c r="E15" s="258" t="str">
        <f>'Table 1'!D9</f>
        <v>SEMI- INTEGRAL</v>
      </c>
      <c r="F15" s="259">
        <f>'Table 1'!I9/1000</f>
        <v>0.50104000000000004</v>
      </c>
      <c r="G15" s="259">
        <f>'Table 1'!H9/1000</f>
        <v>0.14440999999999998</v>
      </c>
      <c r="H15" s="259">
        <f>'Table 1'!E9/1000</f>
        <v>5.0798300000000003</v>
      </c>
      <c r="I15" s="259">
        <f t="shared" si="2"/>
        <v>5.7252800000000006</v>
      </c>
      <c r="J15" s="260">
        <v>1</v>
      </c>
      <c r="K15" s="261">
        <f t="shared" si="0"/>
        <v>5.7252800000000006</v>
      </c>
      <c r="L15" s="262">
        <f t="shared" si="1"/>
        <v>1145.056</v>
      </c>
      <c r="M15" s="263" t="str">
        <f>'Table 1'!K9</f>
        <v>15 a 20 min</v>
      </c>
      <c r="N15" s="239"/>
      <c r="O15" s="239"/>
      <c r="P15" s="239"/>
      <c r="Q15" s="239"/>
      <c r="R15" s="240"/>
      <c r="S15" s="240"/>
      <c r="T15" s="240"/>
      <c r="U15" s="240"/>
      <c r="V15" s="240"/>
      <c r="W15" s="240"/>
      <c r="X15" s="240"/>
    </row>
    <row r="16" spans="1:26" ht="12.75" customHeight="1">
      <c r="A16" s="256" t="str">
        <f>'Table 1'!A10</f>
        <v>ROTA 09</v>
      </c>
      <c r="B16" s="256">
        <f t="shared" si="3"/>
        <v>9</v>
      </c>
      <c r="C16" s="257" t="str">
        <f>'Table 1'!B10</f>
        <v>Rachão - Vera Cruz - Escola</v>
      </c>
      <c r="D16" s="257" t="str">
        <f>'Table 1'!C10</f>
        <v>EREFEM TORQUATRO DE CASTRO</v>
      </c>
      <c r="E16" s="258" t="str">
        <f>'Table 1'!D10</f>
        <v>SEMI- INTEGRAL</v>
      </c>
      <c r="F16" s="259">
        <f>'Table 1'!I10/1000</f>
        <v>0.50104000000000004</v>
      </c>
      <c r="G16" s="259">
        <f>'Table 1'!H10/1000</f>
        <v>0.14440999999999998</v>
      </c>
      <c r="H16" s="259">
        <f>'Table 1'!E10/1000</f>
        <v>5.0798300000000003</v>
      </c>
      <c r="I16" s="259">
        <f t="shared" si="2"/>
        <v>5.7252800000000006</v>
      </c>
      <c r="J16" s="260">
        <v>1</v>
      </c>
      <c r="K16" s="261">
        <f t="shared" si="0"/>
        <v>5.7252800000000006</v>
      </c>
      <c r="L16" s="262">
        <f t="shared" si="1"/>
        <v>1145.056</v>
      </c>
      <c r="M16" s="263" t="str">
        <f>'Table 1'!K10</f>
        <v>15 a 20 min</v>
      </c>
      <c r="N16" s="239"/>
      <c r="O16" s="239"/>
      <c r="P16" s="239"/>
      <c r="Q16" s="239"/>
      <c r="R16" s="240"/>
      <c r="S16" s="240"/>
      <c r="T16" s="240"/>
      <c r="U16" s="240"/>
      <c r="V16" s="240"/>
      <c r="W16" s="240"/>
      <c r="X16" s="240"/>
    </row>
    <row r="17" spans="1:24" ht="12.75" customHeight="1">
      <c r="A17" s="256" t="str">
        <f>'Table 1'!A11</f>
        <v>ROTA 10</v>
      </c>
      <c r="B17" s="256">
        <f t="shared" si="3"/>
        <v>10</v>
      </c>
      <c r="C17" s="257" t="str">
        <f>'Table 1'!B11</f>
        <v>Rachão - Vera Cruz - Escola</v>
      </c>
      <c r="D17" s="257" t="str">
        <f>'Table 1'!C11</f>
        <v>EREFEM TORQUATRO DE CASTRO</v>
      </c>
      <c r="E17" s="258" t="str">
        <f>'Table 1'!D11</f>
        <v>SEMI- INTEGRAL</v>
      </c>
      <c r="F17" s="259">
        <f>'Table 1'!I11/1000</f>
        <v>0.50104000000000004</v>
      </c>
      <c r="G17" s="259">
        <f>'Table 1'!H11/1000</f>
        <v>0.14440999999999998</v>
      </c>
      <c r="H17" s="259">
        <f>'Table 1'!E11/1000</f>
        <v>5.0798300000000003</v>
      </c>
      <c r="I17" s="259">
        <f t="shared" si="2"/>
        <v>5.7252800000000006</v>
      </c>
      <c r="J17" s="260">
        <v>1</v>
      </c>
      <c r="K17" s="261">
        <f t="shared" si="0"/>
        <v>5.7252800000000006</v>
      </c>
      <c r="L17" s="262">
        <f t="shared" si="1"/>
        <v>1145.056</v>
      </c>
      <c r="M17" s="263" t="str">
        <f>'Table 1'!K11</f>
        <v>15 a 20 min</v>
      </c>
      <c r="N17" s="239"/>
      <c r="O17" s="239"/>
      <c r="P17" s="239"/>
      <c r="Q17" s="239"/>
      <c r="R17" s="240"/>
      <c r="S17" s="240"/>
      <c r="T17" s="240"/>
      <c r="U17" s="240"/>
      <c r="V17" s="240"/>
      <c r="W17" s="240"/>
      <c r="X17" s="240"/>
    </row>
    <row r="18" spans="1:24" ht="12.75" customHeight="1">
      <c r="A18" s="256" t="str">
        <f>'Table 1'!A12</f>
        <v>ROTA 11</v>
      </c>
      <c r="B18" s="256">
        <f t="shared" si="3"/>
        <v>11</v>
      </c>
      <c r="C18" s="257" t="str">
        <f>'Table 1'!B12</f>
        <v>Rachão - Vera Cruz - Escola</v>
      </c>
      <c r="D18" s="257" t="str">
        <f>'Table 1'!C12</f>
        <v>EREFEM TORQUATRO DE CASTRO</v>
      </c>
      <c r="E18" s="258" t="str">
        <f>'Table 1'!D12</f>
        <v>SEMI- INTEGRAL</v>
      </c>
      <c r="F18" s="259">
        <f>'Table 1'!I12/1000</f>
        <v>0.50104000000000004</v>
      </c>
      <c r="G18" s="259">
        <f>'Table 1'!H12/1000</f>
        <v>0.14440999999999998</v>
      </c>
      <c r="H18" s="259">
        <f>'Table 1'!E12/1000</f>
        <v>5.0798300000000003</v>
      </c>
      <c r="I18" s="259">
        <f t="shared" si="2"/>
        <v>5.7252800000000006</v>
      </c>
      <c r="J18" s="260">
        <v>1</v>
      </c>
      <c r="K18" s="261">
        <f t="shared" si="0"/>
        <v>5.7252800000000006</v>
      </c>
      <c r="L18" s="262">
        <f t="shared" si="1"/>
        <v>1145.056</v>
      </c>
      <c r="M18" s="263" t="str">
        <f>'Table 1'!K12</f>
        <v>15 a 20 min</v>
      </c>
      <c r="N18" s="239"/>
      <c r="O18" s="239"/>
      <c r="P18" s="239"/>
      <c r="Q18" s="239"/>
      <c r="R18" s="240"/>
      <c r="S18" s="240"/>
      <c r="T18" s="240"/>
      <c r="U18" s="240"/>
      <c r="V18" s="240"/>
      <c r="W18" s="240"/>
      <c r="X18" s="240"/>
    </row>
    <row r="19" spans="1:24" ht="12.75" customHeight="1">
      <c r="A19" s="256" t="str">
        <f>'Table 1'!A13</f>
        <v>ROTA 12</v>
      </c>
      <c r="B19" s="256">
        <f t="shared" si="3"/>
        <v>12</v>
      </c>
      <c r="C19" s="257" t="str">
        <f>'Table 1'!B13</f>
        <v>Munguba - KM 14 - Escola</v>
      </c>
      <c r="D19" s="257" t="str">
        <f>'Table 1'!C13</f>
        <v>EREFEM TORQUATRO DE CASTRO</v>
      </c>
      <c r="E19" s="258" t="str">
        <f>'Table 1'!D13</f>
        <v>SEMI- INTEGRAL</v>
      </c>
      <c r="F19" s="259">
        <f>'Table 1'!I13/1000</f>
        <v>0.47947000000000001</v>
      </c>
      <c r="G19" s="259">
        <f>'Table 1'!H13/1000</f>
        <v>0</v>
      </c>
      <c r="H19" s="259">
        <f>'Table 1'!E13/1000</f>
        <v>13.824159999999999</v>
      </c>
      <c r="I19" s="259">
        <f t="shared" si="2"/>
        <v>14.303629999999998</v>
      </c>
      <c r="J19" s="260">
        <v>1</v>
      </c>
      <c r="K19" s="261">
        <f t="shared" si="0"/>
        <v>14.303629999999998</v>
      </c>
      <c r="L19" s="262">
        <f t="shared" si="1"/>
        <v>2860.7259999999997</v>
      </c>
      <c r="M19" s="263" t="str">
        <f>'Table 1'!K13</f>
        <v>15 a 20 min</v>
      </c>
      <c r="N19" s="239"/>
      <c r="O19" s="239"/>
      <c r="P19" s="239"/>
      <c r="Q19" s="239"/>
      <c r="R19" s="240"/>
      <c r="S19" s="240"/>
      <c r="T19" s="240"/>
      <c r="U19" s="240"/>
      <c r="V19" s="240"/>
      <c r="W19" s="240"/>
      <c r="X19" s="240"/>
    </row>
    <row r="20" spans="1:24" ht="12.75" customHeight="1">
      <c r="A20" s="256" t="str">
        <f>'Table 1'!A14</f>
        <v>ROTA 13</v>
      </c>
      <c r="B20" s="256">
        <f t="shared" si="3"/>
        <v>13</v>
      </c>
      <c r="C20" s="257" t="str">
        <f>'Table 1'!B14</f>
        <v>Munguba - KM 14 - Escola</v>
      </c>
      <c r="D20" s="257" t="str">
        <f>'Table 1'!C14</f>
        <v>EREFEM TORQUATRO DE CASTRO</v>
      </c>
      <c r="E20" s="258" t="str">
        <f>'Table 1'!D14</f>
        <v>SEMI- INTEGRAL</v>
      </c>
      <c r="F20" s="259">
        <f>'Table 1'!I14/1000</f>
        <v>0.47947000000000001</v>
      </c>
      <c r="G20" s="259">
        <f>'Table 1'!H14/1000</f>
        <v>0</v>
      </c>
      <c r="H20" s="259">
        <f>'Table 1'!E14/1000</f>
        <v>13.824159999999999</v>
      </c>
      <c r="I20" s="259">
        <f t="shared" si="2"/>
        <v>14.303629999999998</v>
      </c>
      <c r="J20" s="260">
        <v>1</v>
      </c>
      <c r="K20" s="261">
        <f t="shared" si="0"/>
        <v>14.303629999999998</v>
      </c>
      <c r="L20" s="262">
        <f t="shared" si="1"/>
        <v>2860.7259999999997</v>
      </c>
      <c r="M20" s="263" t="str">
        <f>'Table 1'!K14</f>
        <v>20 min</v>
      </c>
      <c r="N20" s="239"/>
      <c r="O20" s="239"/>
      <c r="P20" s="239"/>
      <c r="Q20" s="239"/>
      <c r="R20" s="240"/>
      <c r="S20" s="240"/>
      <c r="T20" s="240"/>
      <c r="U20" s="240"/>
      <c r="V20" s="240"/>
      <c r="W20" s="240"/>
      <c r="X20" s="240"/>
    </row>
    <row r="21" spans="1:24" ht="12.75" customHeight="1">
      <c r="A21" s="256" t="str">
        <f>'Table 1'!A15</f>
        <v>ROTA 14</v>
      </c>
      <c r="B21" s="256">
        <f t="shared" si="3"/>
        <v>14</v>
      </c>
      <c r="C21" s="257" t="str">
        <f>'Table 1'!B15</f>
        <v>Munguba - KM 14 - Escola</v>
      </c>
      <c r="D21" s="257" t="str">
        <f>'Table 1'!C15</f>
        <v>EREFEM TORQUATRO DE CASTRO</v>
      </c>
      <c r="E21" s="258" t="str">
        <f>'Table 1'!D15</f>
        <v>SEMI- INTEGRAL</v>
      </c>
      <c r="F21" s="259">
        <f>'Table 1'!I15/1000</f>
        <v>0.47947000000000001</v>
      </c>
      <c r="G21" s="259">
        <f>'Table 1'!H15/1000</f>
        <v>0</v>
      </c>
      <c r="H21" s="259">
        <f>'Table 1'!E15/1000</f>
        <v>13.824159999999999</v>
      </c>
      <c r="I21" s="259">
        <f t="shared" si="2"/>
        <v>14.303629999999998</v>
      </c>
      <c r="J21" s="260">
        <v>1</v>
      </c>
      <c r="K21" s="261">
        <f t="shared" si="0"/>
        <v>14.303629999999998</v>
      </c>
      <c r="L21" s="262">
        <f t="shared" si="1"/>
        <v>2860.7259999999997</v>
      </c>
      <c r="M21" s="263" t="str">
        <f>'Table 1'!K15</f>
        <v>20 min</v>
      </c>
      <c r="N21" s="239"/>
      <c r="O21" s="239"/>
      <c r="P21" s="239"/>
      <c r="Q21" s="239"/>
      <c r="R21" s="240"/>
      <c r="S21" s="240"/>
      <c r="T21" s="240"/>
      <c r="U21" s="240"/>
      <c r="V21" s="240"/>
      <c r="W21" s="240"/>
      <c r="X21" s="240"/>
    </row>
    <row r="22" spans="1:24" ht="12.75" customHeight="1">
      <c r="A22" s="256" t="str">
        <f>'Table 1'!A16</f>
        <v>ROTA 15</v>
      </c>
      <c r="B22" s="256">
        <f t="shared" si="3"/>
        <v>15</v>
      </c>
      <c r="C22" s="257" t="str">
        <f>'Table 1'!B16</f>
        <v>Casinha - KM 14 - Escola</v>
      </c>
      <c r="D22" s="257" t="str">
        <f>'Table 1'!C16</f>
        <v>EREFEM TORQUATRO DE CASTRO</v>
      </c>
      <c r="E22" s="258" t="str">
        <f>'Table 1'!D16</f>
        <v>SEMI- INTEGRAL</v>
      </c>
      <c r="F22" s="259">
        <f>'Table 1'!I16/1000</f>
        <v>1.0158099999999999</v>
      </c>
      <c r="G22" s="259">
        <f>'Table 1'!H16/1000</f>
        <v>1.69</v>
      </c>
      <c r="H22" s="259">
        <f>'Table 1'!E16/1000</f>
        <v>15.17098</v>
      </c>
      <c r="I22" s="259">
        <f t="shared" si="2"/>
        <v>17.87679</v>
      </c>
      <c r="J22" s="260">
        <v>1</v>
      </c>
      <c r="K22" s="261">
        <f t="shared" si="0"/>
        <v>17.87679</v>
      </c>
      <c r="L22" s="262">
        <f t="shared" si="1"/>
        <v>3575.3580000000002</v>
      </c>
      <c r="M22" s="263" t="str">
        <f>'Table 1'!K16</f>
        <v>20 min</v>
      </c>
      <c r="N22" s="239"/>
      <c r="O22" s="239"/>
      <c r="P22" s="239"/>
      <c r="Q22" s="239"/>
      <c r="R22" s="240"/>
      <c r="S22" s="240"/>
      <c r="T22" s="240"/>
      <c r="U22" s="240"/>
      <c r="V22" s="240"/>
      <c r="W22" s="240"/>
      <c r="X22" s="240"/>
    </row>
    <row r="23" spans="1:24" ht="12.75" customHeight="1">
      <c r="A23" s="256" t="str">
        <f>'Table 1'!A17</f>
        <v>ROTA 16</v>
      </c>
      <c r="B23" s="256">
        <f t="shared" si="3"/>
        <v>16</v>
      </c>
      <c r="C23" s="257" t="str">
        <f>'Table 1'!B17</f>
        <v>Casinha - KM 14 - Escola</v>
      </c>
      <c r="D23" s="257" t="str">
        <f>'Table 1'!C17</f>
        <v>EREFEM TORQUATRO DE CASTRO</v>
      </c>
      <c r="E23" s="258" t="str">
        <f>'Table 1'!D17</f>
        <v>SEMI- INTEGRAL</v>
      </c>
      <c r="F23" s="259">
        <f>'Table 1'!I17/1000</f>
        <v>1.0158099999999999</v>
      </c>
      <c r="G23" s="259">
        <f>'Table 1'!H17/1000</f>
        <v>1.69</v>
      </c>
      <c r="H23" s="259">
        <f>'Table 1'!E17/1000</f>
        <v>15.17098</v>
      </c>
      <c r="I23" s="259">
        <f t="shared" si="2"/>
        <v>17.87679</v>
      </c>
      <c r="J23" s="260">
        <v>1</v>
      </c>
      <c r="K23" s="261">
        <f t="shared" si="0"/>
        <v>17.87679</v>
      </c>
      <c r="L23" s="262">
        <f t="shared" si="1"/>
        <v>3575.3580000000002</v>
      </c>
      <c r="M23" s="263" t="str">
        <f>'Table 1'!K17</f>
        <v>20 min</v>
      </c>
      <c r="N23" s="239"/>
      <c r="O23" s="239"/>
      <c r="P23" s="239"/>
      <c r="Q23" s="239"/>
      <c r="R23" s="240"/>
      <c r="S23" s="240"/>
      <c r="T23" s="240"/>
      <c r="U23" s="240"/>
      <c r="V23" s="240"/>
      <c r="W23" s="240"/>
      <c r="X23" s="240"/>
    </row>
    <row r="24" spans="1:24" ht="12.75" customHeight="1">
      <c r="A24" s="256" t="str">
        <f>'Table 1'!A18</f>
        <v>ROTA 17</v>
      </c>
      <c r="B24" s="256">
        <f t="shared" si="3"/>
        <v>17</v>
      </c>
      <c r="C24" s="257" t="str">
        <f>'Table 1'!B18</f>
        <v>PINN- Pista Nova - Escola</v>
      </c>
      <c r="D24" s="257" t="str">
        <f>'Table 1'!C18</f>
        <v>EREFEM TORQUATRO DE CASTRO</v>
      </c>
      <c r="E24" s="258" t="str">
        <f>'Table 1'!D18</f>
        <v>SEMI- INTEGRAL</v>
      </c>
      <c r="F24" s="259">
        <f>'Table 1'!I18/1000</f>
        <v>7.9784799999999994</v>
      </c>
      <c r="G24" s="259">
        <f>'Table 1'!H18/1000</f>
        <v>2.8750399999999998</v>
      </c>
      <c r="H24" s="259">
        <f>'Table 1'!E18/1000</f>
        <v>21.903749999999999</v>
      </c>
      <c r="I24" s="259">
        <f t="shared" si="2"/>
        <v>32.757269999999998</v>
      </c>
      <c r="J24" s="260">
        <v>1</v>
      </c>
      <c r="K24" s="261">
        <f t="shared" si="0"/>
        <v>32.757269999999998</v>
      </c>
      <c r="L24" s="262">
        <f t="shared" si="1"/>
        <v>6551.4539999999997</v>
      </c>
      <c r="M24" s="263" t="str">
        <f>'Table 1'!K18</f>
        <v>1h a 1h15 min</v>
      </c>
      <c r="N24" s="239"/>
      <c r="O24" s="239"/>
      <c r="P24" s="239"/>
      <c r="Q24" s="239"/>
      <c r="R24" s="240"/>
      <c r="S24" s="240"/>
      <c r="T24" s="240"/>
      <c r="U24" s="240"/>
      <c r="V24" s="240"/>
      <c r="W24" s="240"/>
      <c r="X24" s="240"/>
    </row>
    <row r="25" spans="1:24" ht="12.75" customHeight="1">
      <c r="A25" s="256" t="str">
        <f>'Table 1'!A19</f>
        <v>ROTA 18</v>
      </c>
      <c r="B25" s="256">
        <v>18</v>
      </c>
      <c r="C25" s="257" t="str">
        <f>'Table 1'!B19</f>
        <v>Oitenta - Escola</v>
      </c>
      <c r="D25" s="257" t="str">
        <f>'Table 1'!C19</f>
        <v>ESCOLA MAJOR LÉLIO</v>
      </c>
      <c r="E25" s="258" t="str">
        <f>'Table 1'!D19</f>
        <v>DIURNO</v>
      </c>
      <c r="F25" s="259">
        <f>'Table 1'!I19/1000</f>
        <v>1.24271</v>
      </c>
      <c r="G25" s="259">
        <f>'Table 1'!H19/1000</f>
        <v>3.0210900000000001</v>
      </c>
      <c r="H25" s="259">
        <f>'Table 1'!E19/1000</f>
        <v>4.8662099999999997</v>
      </c>
      <c r="I25" s="259">
        <f t="shared" si="2"/>
        <v>9.1300099999999986</v>
      </c>
      <c r="J25" s="260">
        <v>1</v>
      </c>
      <c r="K25" s="261">
        <f t="shared" si="0"/>
        <v>9.1300099999999986</v>
      </c>
      <c r="L25" s="262">
        <f t="shared" si="1"/>
        <v>1826.0019999999997</v>
      </c>
      <c r="M25" s="263" t="str">
        <f>'Table 1'!K19</f>
        <v>15 a 20 min</v>
      </c>
      <c r="N25" s="239"/>
      <c r="O25" s="239"/>
      <c r="P25" s="239"/>
      <c r="Q25" s="239"/>
      <c r="R25" s="240"/>
      <c r="S25" s="240"/>
      <c r="T25" s="240"/>
      <c r="U25" s="240"/>
      <c r="V25" s="240"/>
      <c r="W25" s="240"/>
      <c r="X25" s="240"/>
    </row>
    <row r="26" spans="1:24" ht="12.75" customHeight="1">
      <c r="A26" s="256" t="str">
        <f>'Table 1'!A20</f>
        <v>ROTA 19</v>
      </c>
      <c r="B26" s="256">
        <v>18</v>
      </c>
      <c r="C26" s="257" t="str">
        <f>'Table 1'!B20</f>
        <v>Oitenta - Escola</v>
      </c>
      <c r="D26" s="257" t="str">
        <f>'Table 1'!C20</f>
        <v>ESCOLA MAJOR LÉLIO</v>
      </c>
      <c r="E26" s="258" t="str">
        <f>'Table 1'!D20</f>
        <v>VESPETINO</v>
      </c>
      <c r="F26" s="259">
        <f>'Table 1'!I20/1000</f>
        <v>1.24271</v>
      </c>
      <c r="G26" s="259">
        <f>'Table 1'!H20/1000</f>
        <v>3.0210900000000001</v>
      </c>
      <c r="H26" s="259">
        <f>'Table 1'!E20/1000</f>
        <v>4.8662099999999997</v>
      </c>
      <c r="I26" s="259">
        <f t="shared" si="2"/>
        <v>9.1300099999999986</v>
      </c>
      <c r="J26" s="260">
        <v>1</v>
      </c>
      <c r="K26" s="261">
        <f t="shared" si="0"/>
        <v>9.1300099999999986</v>
      </c>
      <c r="L26" s="262">
        <f t="shared" si="1"/>
        <v>1826.0019999999997</v>
      </c>
      <c r="M26" s="263" t="str">
        <f>'Table 1'!K20</f>
        <v>15 a 20 min</v>
      </c>
      <c r="N26" s="239"/>
      <c r="O26" s="239"/>
      <c r="P26" s="239"/>
      <c r="Q26" s="239"/>
      <c r="R26" s="240"/>
      <c r="S26" s="240"/>
      <c r="T26" s="240"/>
      <c r="U26" s="240"/>
      <c r="V26" s="240"/>
      <c r="W26" s="240"/>
      <c r="X26" s="240"/>
    </row>
    <row r="27" spans="1:24" ht="12.75" customHeight="1">
      <c r="A27" s="256" t="str">
        <f>'Table 1'!A21</f>
        <v>ROTA 20</v>
      </c>
      <c r="B27" s="256">
        <v>18</v>
      </c>
      <c r="C27" s="257" t="str">
        <f>'Table 1'!B21</f>
        <v>Oitenta - Escola</v>
      </c>
      <c r="D27" s="257" t="str">
        <f>'Table 1'!C21</f>
        <v>ESCOLA MAJOR LÉLIO</v>
      </c>
      <c r="E27" s="258" t="str">
        <f>'Table 1'!D21</f>
        <v>NOTURNO</v>
      </c>
      <c r="F27" s="259">
        <f>'Table 1'!I21/1000</f>
        <v>1.24271</v>
      </c>
      <c r="G27" s="259">
        <f>'Table 1'!H21/1000</f>
        <v>3.0210900000000001</v>
      </c>
      <c r="H27" s="259">
        <f>'Table 1'!E21/1000</f>
        <v>4.8662099999999997</v>
      </c>
      <c r="I27" s="259">
        <f t="shared" si="2"/>
        <v>9.1300099999999986</v>
      </c>
      <c r="J27" s="260">
        <v>1</v>
      </c>
      <c r="K27" s="261">
        <f t="shared" si="0"/>
        <v>9.1300099999999986</v>
      </c>
      <c r="L27" s="262">
        <f t="shared" si="1"/>
        <v>1826.0019999999997</v>
      </c>
      <c r="M27" s="263" t="str">
        <f>'Table 1'!K21</f>
        <v>15 a 20 min</v>
      </c>
      <c r="N27" s="239"/>
      <c r="O27" s="239"/>
      <c r="P27" s="239"/>
      <c r="Q27" s="239"/>
      <c r="R27" s="240"/>
      <c r="S27" s="240"/>
      <c r="T27" s="240"/>
      <c r="U27" s="240"/>
      <c r="V27" s="240"/>
      <c r="W27" s="240"/>
      <c r="X27" s="240"/>
    </row>
    <row r="28" spans="1:24" ht="12.75" customHeight="1">
      <c r="A28" s="256" t="str">
        <f>'Table 1'!A22</f>
        <v>ROTA 21</v>
      </c>
      <c r="B28" s="256">
        <f>B25+1</f>
        <v>19</v>
      </c>
      <c r="C28" s="257" t="str">
        <f>'Table 1'!B22</f>
        <v>Ostracil - Escola</v>
      </c>
      <c r="D28" s="257" t="str">
        <f>'Table 1'!C22</f>
        <v>ESCOLA MAJOR LÉLIO</v>
      </c>
      <c r="E28" s="258" t="str">
        <f>'Table 1'!D22</f>
        <v>DIURNO</v>
      </c>
      <c r="F28" s="259">
        <f>'Table 1'!I22/1000</f>
        <v>0.10803</v>
      </c>
      <c r="G28" s="259">
        <f>'Table 1'!H22/1000</f>
        <v>0.32041000000000003</v>
      </c>
      <c r="H28" s="259">
        <f>'Table 1'!E22/1000</f>
        <v>9.8050300000000004</v>
      </c>
      <c r="I28" s="259">
        <f t="shared" si="2"/>
        <v>10.233470000000001</v>
      </c>
      <c r="J28" s="260">
        <v>1</v>
      </c>
      <c r="K28" s="261">
        <f t="shared" si="0"/>
        <v>10.233470000000001</v>
      </c>
      <c r="L28" s="262">
        <f t="shared" si="1"/>
        <v>2046.6940000000002</v>
      </c>
      <c r="M28" s="263" t="str">
        <f>'Table 1'!K22</f>
        <v>15 a 20 min</v>
      </c>
      <c r="N28" s="239"/>
      <c r="O28" s="239"/>
      <c r="P28" s="239"/>
      <c r="Q28" s="239"/>
      <c r="R28" s="240"/>
      <c r="S28" s="240"/>
      <c r="T28" s="240"/>
      <c r="U28" s="240"/>
      <c r="V28" s="240"/>
      <c r="W28" s="240"/>
      <c r="X28" s="240"/>
    </row>
    <row r="29" spans="1:24" ht="12.75" customHeight="1">
      <c r="A29" s="256" t="str">
        <f>'Table 1'!A23</f>
        <v>ROTA 22</v>
      </c>
      <c r="B29" s="256">
        <f t="shared" ref="B29:B39" si="4">B26+1</f>
        <v>19</v>
      </c>
      <c r="C29" s="257" t="str">
        <f>'Table 1'!B23</f>
        <v>Ostracil - Escola</v>
      </c>
      <c r="D29" s="257" t="str">
        <f>'Table 1'!C23</f>
        <v>ESCOLA MAJOR LÉLIO</v>
      </c>
      <c r="E29" s="258" t="str">
        <f>'Table 1'!D23</f>
        <v>VESPETINO</v>
      </c>
      <c r="F29" s="259">
        <f>'Table 1'!I23/1000</f>
        <v>0.10803</v>
      </c>
      <c r="G29" s="259">
        <f>'Table 1'!H23/1000</f>
        <v>0.32041000000000003</v>
      </c>
      <c r="H29" s="259">
        <f>'Table 1'!E23/1000</f>
        <v>9.8050300000000004</v>
      </c>
      <c r="I29" s="259">
        <f t="shared" si="2"/>
        <v>10.233470000000001</v>
      </c>
      <c r="J29" s="260">
        <v>1</v>
      </c>
      <c r="K29" s="261">
        <f t="shared" si="0"/>
        <v>10.233470000000001</v>
      </c>
      <c r="L29" s="262">
        <f t="shared" si="1"/>
        <v>2046.6940000000002</v>
      </c>
      <c r="M29" s="263" t="str">
        <f>'Table 1'!K23</f>
        <v>15 a 20 min</v>
      </c>
      <c r="N29" s="239"/>
      <c r="O29" s="239"/>
      <c r="P29" s="239"/>
      <c r="Q29" s="239"/>
      <c r="R29" s="240"/>
      <c r="S29" s="240"/>
      <c r="T29" s="240"/>
      <c r="U29" s="240"/>
      <c r="V29" s="240"/>
      <c r="W29" s="240"/>
      <c r="X29" s="240"/>
    </row>
    <row r="30" spans="1:24" ht="12.75" customHeight="1">
      <c r="A30" s="256" t="str">
        <f>'Table 1'!A24</f>
        <v>ROTA 23</v>
      </c>
      <c r="B30" s="256">
        <f t="shared" si="4"/>
        <v>19</v>
      </c>
      <c r="C30" s="257" t="str">
        <f>'Table 1'!B24</f>
        <v>Ostracil - Escola</v>
      </c>
      <c r="D30" s="257" t="str">
        <f>'Table 1'!C24</f>
        <v>ESCOLA MAJOR LÉLIO</v>
      </c>
      <c r="E30" s="258" t="str">
        <f>'Table 1'!D24</f>
        <v>NOTURNO</v>
      </c>
      <c r="F30" s="259">
        <f>'Table 1'!I24/1000</f>
        <v>0.10803</v>
      </c>
      <c r="G30" s="259">
        <f>'Table 1'!H24/1000</f>
        <v>0.32041000000000003</v>
      </c>
      <c r="H30" s="259">
        <f>'Table 1'!E24/1000</f>
        <v>9.8050300000000004</v>
      </c>
      <c r="I30" s="259">
        <f t="shared" si="2"/>
        <v>10.233470000000001</v>
      </c>
      <c r="J30" s="260">
        <v>1</v>
      </c>
      <c r="K30" s="261">
        <f t="shared" si="0"/>
        <v>10.233470000000001</v>
      </c>
      <c r="L30" s="262">
        <f t="shared" si="1"/>
        <v>2046.6940000000002</v>
      </c>
      <c r="M30" s="263" t="str">
        <f>'Table 1'!K24</f>
        <v>15 a 20 min</v>
      </c>
      <c r="N30" s="239"/>
      <c r="O30" s="239"/>
      <c r="P30" s="239"/>
      <c r="Q30" s="239"/>
      <c r="R30" s="240"/>
      <c r="S30" s="240"/>
      <c r="T30" s="240"/>
      <c r="U30" s="240"/>
      <c r="V30" s="240"/>
      <c r="W30" s="240"/>
      <c r="X30" s="240"/>
    </row>
    <row r="31" spans="1:24" ht="12.75" customHeight="1">
      <c r="A31" s="256" t="str">
        <f>'Table 1'!A25</f>
        <v>ROTA 24</v>
      </c>
      <c r="B31" s="256">
        <f>B28+1</f>
        <v>20</v>
      </c>
      <c r="C31" s="257" t="str">
        <f>'Table 1'!B25</f>
        <v>Borralho - Escola</v>
      </c>
      <c r="D31" s="257" t="str">
        <f>'Table 1'!C25</f>
        <v>ESCOLA MAJOR LÉLIO</v>
      </c>
      <c r="E31" s="258" t="str">
        <f>'Table 1'!D25</f>
        <v>DIURNO</v>
      </c>
      <c r="F31" s="259">
        <f>'Table 1'!I25/1000</f>
        <v>6.2196400000000001</v>
      </c>
      <c r="G31" s="259">
        <f>'Table 1'!H25/1000</f>
        <v>0.26119999999999999</v>
      </c>
      <c r="H31" s="259">
        <f>'Table 1'!E25/1000</f>
        <v>2.6210200000000001</v>
      </c>
      <c r="I31" s="259">
        <f t="shared" si="2"/>
        <v>9.1018600000000003</v>
      </c>
      <c r="J31" s="260">
        <v>1</v>
      </c>
      <c r="K31" s="261">
        <f t="shared" si="0"/>
        <v>9.1018600000000003</v>
      </c>
      <c r="L31" s="262">
        <f t="shared" si="1"/>
        <v>1820.3720000000001</v>
      </c>
      <c r="M31" s="263" t="str">
        <f>'Table 1'!K25</f>
        <v>15 a 20 min</v>
      </c>
      <c r="N31" s="241"/>
      <c r="O31" s="241"/>
      <c r="P31" s="241"/>
      <c r="Q31" s="241"/>
      <c r="R31" s="240"/>
      <c r="S31" s="240"/>
      <c r="T31" s="240"/>
      <c r="U31" s="240"/>
      <c r="V31" s="240"/>
      <c r="W31" s="240"/>
      <c r="X31" s="240"/>
    </row>
    <row r="32" spans="1:24" ht="12.75" customHeight="1">
      <c r="A32" s="256" t="str">
        <f>'Table 1'!A26</f>
        <v>ROTA 25</v>
      </c>
      <c r="B32" s="256">
        <f t="shared" si="4"/>
        <v>20</v>
      </c>
      <c r="C32" s="257" t="str">
        <f>'Table 1'!B26</f>
        <v>Borralho - Escola</v>
      </c>
      <c r="D32" s="257" t="str">
        <f>'Table 1'!C26</f>
        <v>ESCOLA MAJOR LÉLIO</v>
      </c>
      <c r="E32" s="258" t="str">
        <f>'Table 1'!D26</f>
        <v>VESPETINO</v>
      </c>
      <c r="F32" s="259">
        <f>'Table 1'!I26/1000</f>
        <v>6.2196400000000001</v>
      </c>
      <c r="G32" s="259">
        <f>'Table 1'!H26/1000</f>
        <v>0.26119999999999999</v>
      </c>
      <c r="H32" s="259">
        <f>'Table 1'!E26/1000</f>
        <v>2.6210200000000001</v>
      </c>
      <c r="I32" s="259">
        <f t="shared" si="2"/>
        <v>9.1018600000000003</v>
      </c>
      <c r="J32" s="260">
        <v>1</v>
      </c>
      <c r="K32" s="261">
        <f t="shared" si="0"/>
        <v>9.1018600000000003</v>
      </c>
      <c r="L32" s="262">
        <f t="shared" si="1"/>
        <v>1820.3720000000001</v>
      </c>
      <c r="M32" s="263" t="str">
        <f>'Table 1'!K26</f>
        <v>15 a 20 min</v>
      </c>
      <c r="N32" s="241"/>
      <c r="O32" s="241"/>
      <c r="P32" s="241"/>
      <c r="Q32" s="241"/>
      <c r="R32" s="240"/>
      <c r="S32" s="240"/>
      <c r="T32" s="240"/>
      <c r="U32" s="240"/>
      <c r="V32" s="240"/>
      <c r="W32" s="240"/>
      <c r="X32" s="240"/>
    </row>
    <row r="33" spans="1:24" ht="12.75" customHeight="1">
      <c r="A33" s="256" t="str">
        <f>'Table 1'!A27</f>
        <v>ROTA 26</v>
      </c>
      <c r="B33" s="256">
        <f t="shared" si="4"/>
        <v>20</v>
      </c>
      <c r="C33" s="257" t="str">
        <f>'Table 1'!B27</f>
        <v>Borralho - Escola</v>
      </c>
      <c r="D33" s="257" t="str">
        <f>'Table 1'!C27</f>
        <v>ESCOLA MAJOR LÉLIO</v>
      </c>
      <c r="E33" s="258" t="str">
        <f>'Table 1'!D27</f>
        <v>NOTURNO</v>
      </c>
      <c r="F33" s="259">
        <f>'Table 1'!I27/1000</f>
        <v>6.2196400000000001</v>
      </c>
      <c r="G33" s="259">
        <f>'Table 1'!H27/1000</f>
        <v>0.26119999999999999</v>
      </c>
      <c r="H33" s="259">
        <f>'Table 1'!E27/1000</f>
        <v>2.6210200000000001</v>
      </c>
      <c r="I33" s="259">
        <f t="shared" si="2"/>
        <v>9.1018600000000003</v>
      </c>
      <c r="J33" s="260">
        <v>1</v>
      </c>
      <c r="K33" s="261">
        <f t="shared" si="0"/>
        <v>9.1018600000000003</v>
      </c>
      <c r="L33" s="262">
        <f t="shared" si="1"/>
        <v>1820.3720000000001</v>
      </c>
      <c r="M33" s="263" t="str">
        <f>'Table 1'!K27</f>
        <v>15 a 20 min</v>
      </c>
      <c r="N33" s="241"/>
      <c r="O33" s="241"/>
      <c r="P33" s="241"/>
      <c r="Q33" s="241"/>
      <c r="R33" s="240"/>
      <c r="S33" s="240"/>
      <c r="T33" s="240"/>
      <c r="U33" s="240"/>
      <c r="V33" s="240"/>
      <c r="W33" s="240"/>
      <c r="X33" s="240"/>
    </row>
    <row r="34" spans="1:24" ht="12.75" customHeight="1">
      <c r="A34" s="256" t="str">
        <f>'Table 1'!A28</f>
        <v>ROTA 27</v>
      </c>
      <c r="B34" s="256">
        <f>B31+1</f>
        <v>21</v>
      </c>
      <c r="C34" s="257" t="str">
        <f>'Table 1'!B28</f>
        <v>Rachão - Vera Cruz - Escola</v>
      </c>
      <c r="D34" s="257" t="str">
        <f>'Table 1'!C28</f>
        <v>ESCOLA MAJOR LÉLIO</v>
      </c>
      <c r="E34" s="258" t="str">
        <f>'Table 1'!D28</f>
        <v>DIURNO</v>
      </c>
      <c r="F34" s="259">
        <f>'Table 1'!I28/1000</f>
        <v>0</v>
      </c>
      <c r="G34" s="259">
        <f>'Table 1'!H28/1000</f>
        <v>8.344809999999999</v>
      </c>
      <c r="H34" s="259">
        <f>'Table 1'!E28/1000</f>
        <v>0</v>
      </c>
      <c r="I34" s="259">
        <f t="shared" si="2"/>
        <v>8.344809999999999</v>
      </c>
      <c r="J34" s="260">
        <v>1</v>
      </c>
      <c r="K34" s="261">
        <f t="shared" si="0"/>
        <v>8.344809999999999</v>
      </c>
      <c r="L34" s="262">
        <f t="shared" si="1"/>
        <v>1668.9619999999998</v>
      </c>
      <c r="M34" s="263" t="str">
        <f>'Table 1'!K28</f>
        <v>15 a 20 min</v>
      </c>
      <c r="N34" s="241"/>
      <c r="O34" s="241"/>
      <c r="P34" s="241"/>
      <c r="Q34" s="241"/>
      <c r="R34" s="240"/>
      <c r="S34" s="240"/>
      <c r="T34" s="240"/>
      <c r="U34" s="240"/>
      <c r="V34" s="240"/>
      <c r="W34" s="240"/>
      <c r="X34" s="240"/>
    </row>
    <row r="35" spans="1:24" ht="12.75" customHeight="1">
      <c r="A35" s="256" t="str">
        <f>'Table 1'!A29</f>
        <v>ROTA 28</v>
      </c>
      <c r="B35" s="256">
        <f t="shared" si="4"/>
        <v>21</v>
      </c>
      <c r="C35" s="257" t="str">
        <f>'Table 1'!B29</f>
        <v>Rachão - Vera Cruz - Escola</v>
      </c>
      <c r="D35" s="257" t="str">
        <f>'Table 1'!C29</f>
        <v>ESCOLA MAJOR LÉLIO</v>
      </c>
      <c r="E35" s="258" t="str">
        <f>'Table 1'!D29</f>
        <v>VESPETINO</v>
      </c>
      <c r="F35" s="259">
        <f>'Table 1'!I29/1000</f>
        <v>0</v>
      </c>
      <c r="G35" s="259">
        <f>'Table 1'!H29/1000</f>
        <v>8.344809999999999</v>
      </c>
      <c r="H35" s="259">
        <f>'Table 1'!E29/1000</f>
        <v>0</v>
      </c>
      <c r="I35" s="259">
        <f t="shared" si="2"/>
        <v>8.344809999999999</v>
      </c>
      <c r="J35" s="260">
        <v>1</v>
      </c>
      <c r="K35" s="261">
        <f t="shared" si="0"/>
        <v>8.344809999999999</v>
      </c>
      <c r="L35" s="262">
        <f t="shared" si="1"/>
        <v>1668.9619999999998</v>
      </c>
      <c r="M35" s="263" t="str">
        <f>'Table 1'!K29</f>
        <v>15 a 20 min</v>
      </c>
      <c r="N35" s="241"/>
      <c r="O35" s="241"/>
      <c r="P35" s="241"/>
      <c r="Q35" s="241"/>
      <c r="R35" s="240"/>
      <c r="S35" s="240"/>
      <c r="T35" s="240"/>
      <c r="U35" s="240"/>
      <c r="V35" s="240"/>
      <c r="W35" s="240"/>
      <c r="X35" s="240"/>
    </row>
    <row r="36" spans="1:24" ht="12.75" customHeight="1">
      <c r="A36" s="256" t="str">
        <f>'Table 1'!A30</f>
        <v>ROTA 29</v>
      </c>
      <c r="B36" s="256">
        <f t="shared" si="4"/>
        <v>21</v>
      </c>
      <c r="C36" s="257" t="str">
        <f>'Table 1'!B30</f>
        <v>Rachão - Vera Cruz - Escola</v>
      </c>
      <c r="D36" s="257" t="str">
        <f>'Table 1'!C30</f>
        <v>ESCOLA MAJOR LÉLIO</v>
      </c>
      <c r="E36" s="258" t="str">
        <f>'Table 1'!D30</f>
        <v>NOTURNO</v>
      </c>
      <c r="F36" s="259">
        <f>'Table 1'!I30/1000</f>
        <v>0</v>
      </c>
      <c r="G36" s="259">
        <f>'Table 1'!H30/1000</f>
        <v>8.344809999999999</v>
      </c>
      <c r="H36" s="259">
        <f>'Table 1'!E30/1000</f>
        <v>0</v>
      </c>
      <c r="I36" s="259">
        <f t="shared" si="2"/>
        <v>8.344809999999999</v>
      </c>
      <c r="J36" s="260">
        <v>1</v>
      </c>
      <c r="K36" s="261">
        <f t="shared" si="0"/>
        <v>8.344809999999999</v>
      </c>
      <c r="L36" s="262">
        <f t="shared" si="1"/>
        <v>1668.9619999999998</v>
      </c>
      <c r="M36" s="263" t="str">
        <f>'Table 1'!K30</f>
        <v>15 a 20 min</v>
      </c>
      <c r="N36" s="241"/>
      <c r="O36" s="241"/>
      <c r="P36" s="241"/>
      <c r="Q36" s="241"/>
      <c r="R36" s="240"/>
      <c r="S36" s="240"/>
      <c r="T36" s="240"/>
      <c r="U36" s="240"/>
      <c r="V36" s="240"/>
      <c r="W36" s="240"/>
      <c r="X36" s="240"/>
    </row>
    <row r="37" spans="1:24" ht="12.75" customHeight="1">
      <c r="A37" s="256" t="str">
        <f>'Table 1'!A31</f>
        <v>ROTA 30</v>
      </c>
      <c r="B37" s="256">
        <f>B34+1</f>
        <v>22</v>
      </c>
      <c r="C37" s="257" t="str">
        <f>'Table 1'!B31</f>
        <v>Peroba - Orfanato - Escola</v>
      </c>
      <c r="D37" s="257" t="str">
        <f>'Table 1'!C31</f>
        <v>ESCOLA MAJOR LÉLIO</v>
      </c>
      <c r="E37" s="258" t="str">
        <f>'Table 1'!D31</f>
        <v>DIURNO</v>
      </c>
      <c r="F37" s="259">
        <f>'Table 1'!I31/1000</f>
        <v>13.185360000000001</v>
      </c>
      <c r="G37" s="259">
        <f>'Table 1'!H31/1000</f>
        <v>7.4463599999999994</v>
      </c>
      <c r="H37" s="259">
        <f>'Table 1'!E31/1000</f>
        <v>5.5274999999999999</v>
      </c>
      <c r="I37" s="259">
        <f t="shared" si="2"/>
        <v>26.159220000000001</v>
      </c>
      <c r="J37" s="260">
        <v>1</v>
      </c>
      <c r="K37" s="261">
        <f t="shared" si="0"/>
        <v>26.159220000000001</v>
      </c>
      <c r="L37" s="262">
        <f t="shared" si="1"/>
        <v>5231.8440000000001</v>
      </c>
      <c r="M37" s="263" t="str">
        <f>'Table 1'!K31</f>
        <v>50 min a 1h</v>
      </c>
      <c r="N37" s="239"/>
      <c r="O37" s="239"/>
      <c r="P37" s="239"/>
      <c r="Q37" s="239"/>
      <c r="R37" s="240"/>
      <c r="S37" s="240"/>
      <c r="T37" s="240"/>
      <c r="U37" s="240"/>
      <c r="V37" s="240"/>
      <c r="W37" s="240"/>
      <c r="X37" s="240"/>
    </row>
    <row r="38" spans="1:24" ht="12.75" customHeight="1">
      <c r="A38" s="256" t="str">
        <f>'Table 1'!A32</f>
        <v>ROTA 31</v>
      </c>
      <c r="B38" s="256">
        <f t="shared" si="4"/>
        <v>22</v>
      </c>
      <c r="C38" s="257" t="str">
        <f>'Table 1'!B32</f>
        <v>Peroba - Orfanato - Escola</v>
      </c>
      <c r="D38" s="257" t="str">
        <f>'Table 1'!C32</f>
        <v>ESCOLA MAJOR LÉLIO</v>
      </c>
      <c r="E38" s="258" t="str">
        <f>'Table 1'!D32</f>
        <v>VESPETINO</v>
      </c>
      <c r="F38" s="259">
        <f>'Table 1'!I32/1000</f>
        <v>13.185360000000001</v>
      </c>
      <c r="G38" s="259">
        <f>'Table 1'!H32/1000</f>
        <v>7.4463599999999994</v>
      </c>
      <c r="H38" s="259">
        <f>'Table 1'!E32/1000</f>
        <v>5.5274999999999999</v>
      </c>
      <c r="I38" s="259">
        <f t="shared" si="2"/>
        <v>26.159220000000001</v>
      </c>
      <c r="J38" s="260">
        <v>1</v>
      </c>
      <c r="K38" s="261">
        <f t="shared" si="0"/>
        <v>26.159220000000001</v>
      </c>
      <c r="L38" s="262">
        <f t="shared" si="1"/>
        <v>5231.8440000000001</v>
      </c>
      <c r="M38" s="263" t="str">
        <f>'Table 1'!K32</f>
        <v>50 min a 1h</v>
      </c>
      <c r="N38" s="239"/>
      <c r="O38" s="239"/>
      <c r="P38" s="239"/>
      <c r="Q38" s="239"/>
      <c r="R38" s="240"/>
      <c r="S38" s="240"/>
      <c r="T38" s="240"/>
      <c r="U38" s="240"/>
      <c r="V38" s="240"/>
      <c r="W38" s="240"/>
      <c r="X38" s="240"/>
    </row>
    <row r="39" spans="1:24" ht="12.75" customHeight="1">
      <c r="A39" s="256" t="str">
        <f>'Table 1'!A33</f>
        <v>ROTA 32</v>
      </c>
      <c r="B39" s="256">
        <f t="shared" si="4"/>
        <v>22</v>
      </c>
      <c r="C39" s="257" t="str">
        <f>'Table 1'!B33</f>
        <v>Peroba - Orfanato - Escola</v>
      </c>
      <c r="D39" s="257" t="str">
        <f>'Table 1'!C33</f>
        <v>ESCOLA MAJOR LÉLIO</v>
      </c>
      <c r="E39" s="258" t="str">
        <f>'Table 1'!D33</f>
        <v>NOTURNO</v>
      </c>
      <c r="F39" s="259">
        <f>'Table 1'!I33/1000</f>
        <v>13.185360000000001</v>
      </c>
      <c r="G39" s="259">
        <f>'Table 1'!H33/1000</f>
        <v>7.4463599999999994</v>
      </c>
      <c r="H39" s="259">
        <f>'Table 1'!E33/1000</f>
        <v>5.5274999999999999</v>
      </c>
      <c r="I39" s="259">
        <f t="shared" si="2"/>
        <v>26.159220000000001</v>
      </c>
      <c r="J39" s="260">
        <v>1</v>
      </c>
      <c r="K39" s="261">
        <f t="shared" si="0"/>
        <v>26.159220000000001</v>
      </c>
      <c r="L39" s="262">
        <f t="shared" si="1"/>
        <v>5231.8440000000001</v>
      </c>
      <c r="M39" s="263" t="str">
        <f>'Table 1'!K33</f>
        <v>50 min a 1h</v>
      </c>
      <c r="N39" s="239"/>
      <c r="O39" s="239"/>
      <c r="P39" s="239"/>
      <c r="Q39" s="239"/>
      <c r="R39" s="240"/>
      <c r="S39" s="240"/>
      <c r="T39" s="240"/>
      <c r="U39" s="240"/>
      <c r="V39" s="240"/>
      <c r="W39" s="240"/>
      <c r="X39" s="240"/>
    </row>
    <row r="40" spans="1:24" ht="15" customHeight="1">
      <c r="A40" s="521" t="s">
        <v>8</v>
      </c>
      <c r="B40" s="521"/>
      <c r="C40" s="521"/>
      <c r="D40" s="521"/>
      <c r="E40" s="521"/>
      <c r="F40" s="303">
        <f>SUM(F8:F39)</f>
        <v>83.186359999999993</v>
      </c>
      <c r="G40" s="303">
        <f>SUM(G8:G39)</f>
        <v>68.75578999999999</v>
      </c>
      <c r="H40" s="303">
        <f>SUM(H8:H39)</f>
        <v>252.51441999999992</v>
      </c>
      <c r="I40" s="304">
        <f>SUM(I8:I39)</f>
        <v>404.45656999999994</v>
      </c>
      <c r="J40" s="305" t="s">
        <v>9</v>
      </c>
      <c r="K40" s="306">
        <f>SUM(K8:K39)</f>
        <v>404.45656999999994</v>
      </c>
      <c r="L40" s="306">
        <f>SUM(L8:L39)</f>
        <v>80891.314000000013</v>
      </c>
      <c r="M40" s="305">
        <f>SUM(M8:M39)</f>
        <v>0</v>
      </c>
      <c r="N40" s="242"/>
      <c r="O40" s="242"/>
      <c r="P40" s="242"/>
      <c r="Q40" s="242"/>
    </row>
    <row r="41" spans="1:24" ht="12.75" customHeight="1">
      <c r="A41" s="243"/>
      <c r="B41" s="244"/>
      <c r="C41" s="240"/>
      <c r="D41" s="245"/>
      <c r="E41" s="245"/>
      <c r="F41" s="246"/>
      <c r="G41" s="247"/>
      <c r="H41" s="247"/>
      <c r="I41" s="244"/>
      <c r="J41" s="240"/>
      <c r="K41" s="248"/>
      <c r="L41" s="240"/>
      <c r="M41" s="249"/>
      <c r="N41" s="242"/>
      <c r="O41" s="242"/>
      <c r="P41" s="242"/>
      <c r="Q41" s="242"/>
    </row>
    <row r="42" spans="1:24" ht="12.75" customHeight="1">
      <c r="A42" s="243"/>
      <c r="B42" s="244"/>
      <c r="C42" s="240"/>
      <c r="D42" s="245"/>
      <c r="E42" s="245"/>
      <c r="F42" s="246"/>
      <c r="G42" s="247"/>
      <c r="H42" s="247"/>
      <c r="I42" s="244"/>
      <c r="J42" s="240"/>
      <c r="K42" s="248"/>
      <c r="L42" s="240"/>
      <c r="M42" s="249"/>
      <c r="N42" s="242"/>
      <c r="O42" s="242"/>
      <c r="P42" s="242"/>
      <c r="Q42" s="242"/>
    </row>
    <row r="43" spans="1:24" ht="12.75" customHeight="1">
      <c r="A43" s="243"/>
      <c r="B43" s="244"/>
      <c r="C43" s="240"/>
      <c r="D43" s="245"/>
      <c r="E43" s="245"/>
      <c r="F43" s="246"/>
      <c r="G43" s="247"/>
      <c r="H43" s="247"/>
      <c r="I43" s="244"/>
      <c r="J43" s="240"/>
      <c r="K43" s="248"/>
      <c r="L43" s="240"/>
      <c r="M43" s="249"/>
      <c r="N43" s="242"/>
      <c r="O43" s="242"/>
      <c r="P43" s="242"/>
      <c r="Q43" s="242"/>
    </row>
    <row r="44" spans="1:24" ht="12.75" customHeight="1">
      <c r="A44" s="243"/>
      <c r="B44" s="244"/>
      <c r="C44" s="240"/>
      <c r="D44" s="245"/>
      <c r="E44" s="245"/>
      <c r="F44" s="246"/>
      <c r="G44" s="247"/>
      <c r="H44" s="247"/>
      <c r="I44" s="244"/>
      <c r="J44" s="240"/>
      <c r="K44" s="248"/>
      <c r="L44" s="240"/>
      <c r="M44" s="249"/>
      <c r="N44" s="242"/>
      <c r="O44" s="242"/>
      <c r="P44" s="242"/>
      <c r="Q44" s="242"/>
    </row>
    <row r="45" spans="1:24" ht="12.75" customHeight="1">
      <c r="A45" s="243"/>
      <c r="B45" s="244"/>
      <c r="C45" s="240"/>
      <c r="D45" s="245"/>
      <c r="E45" s="245"/>
      <c r="F45" s="246"/>
      <c r="G45" s="247"/>
      <c r="H45" s="247"/>
      <c r="I45" s="244"/>
      <c r="J45" s="240"/>
      <c r="K45" s="248"/>
      <c r="L45" s="240"/>
      <c r="M45" s="249"/>
      <c r="N45" s="242"/>
      <c r="O45" s="242"/>
      <c r="P45" s="242"/>
      <c r="Q45" s="242"/>
    </row>
    <row r="46" spans="1:24" ht="12.75" customHeight="1">
      <c r="A46" s="243"/>
      <c r="B46" s="244"/>
      <c r="C46" s="240"/>
      <c r="D46" s="245"/>
      <c r="E46" s="245"/>
      <c r="F46" s="246"/>
      <c r="G46" s="247"/>
      <c r="H46" s="247"/>
      <c r="I46" s="244"/>
      <c r="J46" s="240"/>
      <c r="K46" s="248"/>
      <c r="L46" s="240"/>
      <c r="M46" s="249"/>
      <c r="N46" s="242"/>
      <c r="O46" s="242"/>
      <c r="P46" s="242"/>
      <c r="Q46" s="242"/>
    </row>
    <row r="47" spans="1:24" ht="12.75" customHeight="1">
      <c r="A47" s="243"/>
      <c r="B47" s="244"/>
      <c r="C47" s="240"/>
      <c r="D47" s="245"/>
      <c r="E47" s="245"/>
      <c r="F47" s="246"/>
      <c r="G47" s="247"/>
      <c r="H47" s="247"/>
      <c r="I47" s="244"/>
      <c r="J47" s="240"/>
      <c r="K47" s="248"/>
      <c r="L47" s="240"/>
      <c r="M47" s="249"/>
      <c r="N47" s="242"/>
      <c r="O47" s="242"/>
      <c r="P47" s="242"/>
      <c r="Q47" s="242"/>
    </row>
    <row r="48" spans="1:24" ht="12.75" customHeight="1">
      <c r="A48" s="243"/>
      <c r="B48" s="244"/>
      <c r="C48" s="240"/>
      <c r="D48" s="245"/>
      <c r="E48" s="245"/>
      <c r="F48" s="246"/>
      <c r="G48" s="247"/>
      <c r="H48" s="247"/>
      <c r="I48" s="244"/>
      <c r="J48" s="240"/>
      <c r="K48" s="248"/>
      <c r="L48" s="240"/>
      <c r="M48" s="249"/>
      <c r="N48" s="242"/>
      <c r="O48" s="242"/>
      <c r="P48" s="242"/>
      <c r="Q48" s="242"/>
    </row>
    <row r="49" spans="1:17" ht="12.75" customHeight="1">
      <c r="A49" s="243"/>
      <c r="B49" s="244"/>
      <c r="C49" s="240"/>
      <c r="D49" s="245"/>
      <c r="E49" s="245"/>
      <c r="F49" s="245"/>
      <c r="G49" s="247"/>
      <c r="H49" s="247"/>
      <c r="I49" s="244"/>
      <c r="J49" s="240"/>
      <c r="K49" s="248"/>
      <c r="L49" s="240"/>
      <c r="M49" s="249"/>
      <c r="N49" s="242"/>
      <c r="O49" s="242"/>
      <c r="P49" s="242"/>
      <c r="Q49" s="242"/>
    </row>
    <row r="50" spans="1:17" ht="12.75" customHeight="1">
      <c r="A50" s="243"/>
      <c r="B50" s="244"/>
      <c r="C50" s="240"/>
      <c r="D50" s="245"/>
      <c r="E50" s="245"/>
      <c r="F50" s="246"/>
      <c r="G50" s="247"/>
      <c r="H50" s="247"/>
      <c r="I50" s="244"/>
      <c r="J50" s="240"/>
      <c r="K50" s="248"/>
      <c r="L50" s="240"/>
      <c r="M50" s="249"/>
      <c r="N50" s="242"/>
      <c r="O50" s="242"/>
      <c r="P50" s="242"/>
      <c r="Q50" s="242"/>
    </row>
    <row r="51" spans="1:17" ht="12.75" customHeight="1">
      <c r="A51" s="243"/>
      <c r="B51" s="244"/>
      <c r="C51" s="240"/>
      <c r="D51" s="245"/>
      <c r="E51" s="245"/>
      <c r="F51" s="246"/>
      <c r="G51" s="247"/>
      <c r="H51" s="247"/>
      <c r="I51" s="244"/>
      <c r="J51" s="240"/>
      <c r="K51" s="248"/>
      <c r="L51" s="240"/>
      <c r="M51" s="249"/>
      <c r="N51" s="242"/>
      <c r="O51" s="242"/>
      <c r="P51" s="242"/>
      <c r="Q51" s="242"/>
    </row>
    <row r="52" spans="1:17" ht="12.75" customHeight="1">
      <c r="A52" s="243"/>
      <c r="B52" s="244"/>
      <c r="C52" s="240"/>
      <c r="D52" s="245"/>
      <c r="E52" s="245"/>
      <c r="F52" s="246"/>
      <c r="G52" s="247"/>
      <c r="H52" s="247"/>
      <c r="I52" s="244"/>
      <c r="J52" s="240"/>
      <c r="K52" s="248"/>
      <c r="L52" s="240"/>
      <c r="M52" s="249"/>
      <c r="N52" s="242"/>
      <c r="O52" s="242"/>
      <c r="P52" s="242"/>
      <c r="Q52" s="242"/>
    </row>
    <row r="53" spans="1:17" ht="12.75" customHeight="1">
      <c r="A53" s="243"/>
      <c r="B53" s="244"/>
      <c r="C53" s="240"/>
      <c r="D53" s="245"/>
      <c r="E53" s="245"/>
      <c r="F53" s="246"/>
      <c r="G53" s="247"/>
      <c r="H53" s="247"/>
      <c r="I53" s="244"/>
      <c r="J53" s="240"/>
      <c r="K53" s="248"/>
      <c r="L53" s="240"/>
      <c r="M53" s="249"/>
      <c r="N53" s="242"/>
      <c r="O53" s="242"/>
      <c r="P53" s="242"/>
      <c r="Q53" s="242"/>
    </row>
    <row r="54" spans="1:17" ht="12.75" customHeight="1">
      <c r="A54" s="243"/>
      <c r="B54" s="244"/>
      <c r="C54" s="240"/>
      <c r="D54" s="245"/>
      <c r="E54" s="245"/>
      <c r="F54" s="246"/>
      <c r="G54" s="247"/>
      <c r="H54" s="247"/>
      <c r="I54" s="244"/>
      <c r="J54" s="240"/>
      <c r="K54" s="248"/>
      <c r="L54" s="240"/>
      <c r="M54" s="249"/>
      <c r="N54" s="242"/>
      <c r="O54" s="242"/>
      <c r="P54" s="242"/>
      <c r="Q54" s="242"/>
    </row>
    <row r="55" spans="1:17" ht="12.75" customHeight="1">
      <c r="A55" s="243"/>
      <c r="B55" s="244"/>
      <c r="C55" s="240"/>
      <c r="D55" s="245"/>
      <c r="E55" s="245"/>
      <c r="F55" s="246"/>
      <c r="G55" s="247"/>
      <c r="H55" s="247"/>
      <c r="I55" s="244"/>
      <c r="J55" s="240"/>
      <c r="K55" s="248"/>
      <c r="L55" s="240"/>
      <c r="M55" s="249"/>
      <c r="N55" s="242"/>
      <c r="O55" s="242"/>
      <c r="P55" s="242"/>
      <c r="Q55" s="242"/>
    </row>
    <row r="56" spans="1:17" ht="12.75" customHeight="1">
      <c r="A56" s="243"/>
      <c r="B56" s="244"/>
      <c r="C56" s="240"/>
      <c r="D56" s="245"/>
      <c r="E56" s="245"/>
      <c r="F56" s="246"/>
      <c r="G56" s="247"/>
      <c r="H56" s="247"/>
      <c r="I56" s="244"/>
      <c r="J56" s="240"/>
      <c r="K56" s="248"/>
      <c r="L56" s="240"/>
      <c r="M56" s="249"/>
      <c r="N56" s="242"/>
      <c r="O56" s="242"/>
      <c r="P56" s="242"/>
      <c r="Q56" s="242"/>
    </row>
    <row r="57" spans="1:17" ht="12.75" customHeight="1">
      <c r="A57" s="243"/>
      <c r="B57" s="244"/>
      <c r="C57" s="240"/>
      <c r="D57" s="245"/>
      <c r="E57" s="245"/>
      <c r="F57" s="246"/>
      <c r="G57" s="247"/>
      <c r="H57" s="247"/>
      <c r="I57" s="244"/>
      <c r="J57" s="240"/>
      <c r="K57" s="248"/>
      <c r="L57" s="240"/>
      <c r="M57" s="249"/>
      <c r="N57" s="242"/>
      <c r="O57" s="242"/>
      <c r="P57" s="242"/>
      <c r="Q57" s="242"/>
    </row>
    <row r="58" spans="1:17" ht="12.75" customHeight="1">
      <c r="A58" s="243"/>
      <c r="B58" s="244"/>
      <c r="C58" s="240"/>
      <c r="D58" s="245"/>
      <c r="E58" s="245"/>
      <c r="F58" s="246"/>
      <c r="G58" s="247"/>
      <c r="H58" s="247"/>
      <c r="I58" s="244"/>
      <c r="J58" s="240"/>
      <c r="K58" s="248"/>
      <c r="L58" s="240"/>
      <c r="M58" s="249"/>
      <c r="N58" s="242"/>
      <c r="O58" s="242"/>
      <c r="P58" s="242"/>
      <c r="Q58" s="242"/>
    </row>
    <row r="59" spans="1:17" ht="12.75" customHeight="1">
      <c r="A59" s="243"/>
      <c r="B59" s="244"/>
      <c r="C59" s="240"/>
      <c r="D59" s="245"/>
      <c r="E59" s="245"/>
      <c r="F59" s="246"/>
      <c r="G59" s="247"/>
      <c r="H59" s="247"/>
      <c r="I59" s="244"/>
      <c r="J59" s="240"/>
      <c r="K59" s="248"/>
      <c r="L59" s="240"/>
      <c r="M59" s="249"/>
      <c r="N59" s="242"/>
      <c r="O59" s="242"/>
      <c r="P59" s="242"/>
      <c r="Q59" s="242"/>
    </row>
    <row r="60" spans="1:17" ht="12.75" customHeight="1">
      <c r="A60" s="243"/>
      <c r="B60" s="244"/>
      <c r="C60" s="240"/>
      <c r="D60" s="245"/>
      <c r="E60" s="245"/>
      <c r="F60" s="246"/>
      <c r="G60" s="247"/>
      <c r="H60" s="247"/>
      <c r="I60" s="244"/>
      <c r="J60" s="240"/>
      <c r="K60" s="248"/>
      <c r="L60" s="240"/>
      <c r="M60" s="249"/>
      <c r="N60" s="242"/>
      <c r="O60" s="242"/>
      <c r="P60" s="242"/>
      <c r="Q60" s="242"/>
    </row>
    <row r="61" spans="1:17" ht="12.75" customHeight="1">
      <c r="A61" s="243"/>
      <c r="B61" s="244"/>
      <c r="C61" s="240"/>
      <c r="D61" s="245"/>
      <c r="E61" s="245"/>
      <c r="F61" s="246"/>
      <c r="G61" s="247"/>
      <c r="H61" s="247"/>
      <c r="I61" s="244"/>
      <c r="J61" s="240"/>
      <c r="K61" s="248"/>
      <c r="L61" s="240"/>
      <c r="M61" s="249"/>
      <c r="N61" s="242"/>
      <c r="O61" s="242"/>
      <c r="P61" s="242"/>
      <c r="Q61" s="242"/>
    </row>
    <row r="62" spans="1:17" ht="12.75" customHeight="1">
      <c r="A62" s="243"/>
      <c r="B62" s="244"/>
      <c r="C62" s="240"/>
      <c r="D62" s="245"/>
      <c r="E62" s="245"/>
      <c r="F62" s="246"/>
      <c r="G62" s="247"/>
      <c r="H62" s="247"/>
      <c r="I62" s="244"/>
      <c r="J62" s="240"/>
      <c r="K62" s="248"/>
      <c r="L62" s="240"/>
      <c r="M62" s="249"/>
      <c r="N62" s="242"/>
      <c r="O62" s="242"/>
      <c r="P62" s="242"/>
      <c r="Q62" s="242"/>
    </row>
    <row r="63" spans="1:17" ht="12.75" customHeight="1">
      <c r="A63" s="243"/>
      <c r="B63" s="244"/>
      <c r="C63" s="240"/>
      <c r="D63" s="245"/>
      <c r="E63" s="245"/>
      <c r="F63" s="246"/>
      <c r="G63" s="247"/>
      <c r="H63" s="247"/>
      <c r="I63" s="244"/>
      <c r="J63" s="240"/>
      <c r="K63" s="248"/>
      <c r="L63" s="240"/>
      <c r="M63" s="249"/>
      <c r="N63" s="242"/>
      <c r="O63" s="242"/>
      <c r="P63" s="242"/>
      <c r="Q63" s="242"/>
    </row>
    <row r="64" spans="1:17" ht="12.75" customHeight="1">
      <c r="A64" s="243"/>
      <c r="B64" s="244"/>
      <c r="C64" s="240"/>
      <c r="D64" s="245"/>
      <c r="E64" s="245"/>
      <c r="F64" s="246"/>
      <c r="G64" s="247"/>
      <c r="H64" s="247"/>
      <c r="I64" s="244"/>
      <c r="J64" s="240"/>
      <c r="K64" s="248"/>
      <c r="L64" s="240"/>
      <c r="M64" s="249"/>
      <c r="N64" s="242"/>
      <c r="O64" s="242"/>
      <c r="P64" s="242"/>
      <c r="Q64" s="242"/>
    </row>
    <row r="65" spans="1:17" ht="12.75" customHeight="1">
      <c r="A65" s="243"/>
      <c r="B65" s="244"/>
      <c r="C65" s="240"/>
      <c r="D65" s="245"/>
      <c r="E65" s="245"/>
      <c r="F65" s="246"/>
      <c r="G65" s="247"/>
      <c r="H65" s="247"/>
      <c r="I65" s="244"/>
      <c r="J65" s="240"/>
      <c r="K65" s="248"/>
      <c r="L65" s="240"/>
      <c r="M65" s="249"/>
      <c r="N65" s="242"/>
      <c r="O65" s="242"/>
      <c r="P65" s="242"/>
      <c r="Q65" s="242"/>
    </row>
    <row r="66" spans="1:17" ht="12.75" customHeight="1">
      <c r="A66" s="243"/>
      <c r="B66" s="244"/>
      <c r="C66" s="240"/>
      <c r="D66" s="245"/>
      <c r="E66" s="245"/>
      <c r="F66" s="246"/>
      <c r="G66" s="247"/>
      <c r="H66" s="247"/>
      <c r="I66" s="244"/>
      <c r="J66" s="240"/>
      <c r="K66" s="248"/>
      <c r="L66" s="240"/>
      <c r="M66" s="249"/>
      <c r="N66" s="242"/>
      <c r="O66" s="242"/>
      <c r="P66" s="242"/>
      <c r="Q66" s="242"/>
    </row>
    <row r="67" spans="1:17" ht="12.75" customHeight="1">
      <c r="A67" s="243"/>
      <c r="B67" s="244"/>
      <c r="C67" s="240"/>
      <c r="D67" s="245"/>
      <c r="E67" s="245"/>
      <c r="F67" s="246"/>
      <c r="G67" s="247"/>
      <c r="H67" s="247"/>
      <c r="I67" s="244"/>
      <c r="J67" s="240"/>
      <c r="K67" s="248"/>
      <c r="L67" s="240"/>
      <c r="M67" s="249"/>
      <c r="N67" s="242"/>
      <c r="O67" s="242"/>
      <c r="P67" s="242"/>
      <c r="Q67" s="242"/>
    </row>
    <row r="68" spans="1:17" ht="12.75" customHeight="1">
      <c r="A68" s="243"/>
      <c r="B68" s="244"/>
      <c r="C68" s="240"/>
      <c r="D68" s="245"/>
      <c r="E68" s="245"/>
      <c r="F68" s="246"/>
      <c r="G68" s="247"/>
      <c r="H68" s="247"/>
      <c r="I68" s="244"/>
      <c r="J68" s="240"/>
      <c r="K68" s="248"/>
      <c r="L68" s="240"/>
      <c r="M68" s="249"/>
      <c r="N68" s="242"/>
      <c r="O68" s="242"/>
      <c r="P68" s="242"/>
      <c r="Q68" s="242"/>
    </row>
    <row r="69" spans="1:17" ht="12.75" customHeight="1">
      <c r="A69" s="243"/>
      <c r="B69" s="244"/>
      <c r="C69" s="240"/>
      <c r="D69" s="245"/>
      <c r="E69" s="245"/>
      <c r="F69" s="246"/>
      <c r="G69" s="247"/>
      <c r="H69" s="247"/>
      <c r="I69" s="244"/>
      <c r="J69" s="240"/>
      <c r="K69" s="248"/>
      <c r="L69" s="240"/>
      <c r="M69" s="249"/>
      <c r="N69" s="242"/>
      <c r="O69" s="242"/>
      <c r="P69" s="242"/>
      <c r="Q69" s="242"/>
    </row>
    <row r="70" spans="1:17" ht="12.75" customHeight="1">
      <c r="A70" s="243"/>
      <c r="B70" s="244"/>
      <c r="C70" s="240"/>
      <c r="D70" s="245"/>
      <c r="E70" s="245"/>
      <c r="F70" s="246"/>
      <c r="G70" s="247"/>
      <c r="H70" s="247"/>
      <c r="I70" s="244"/>
      <c r="J70" s="240"/>
      <c r="K70" s="248"/>
      <c r="L70" s="240"/>
      <c r="M70" s="249"/>
      <c r="N70" s="242"/>
      <c r="O70" s="242"/>
      <c r="P70" s="242"/>
      <c r="Q70" s="242"/>
    </row>
    <row r="71" spans="1:17" ht="12.75" customHeight="1">
      <c r="A71" s="243"/>
      <c r="B71" s="244"/>
      <c r="C71" s="240"/>
      <c r="D71" s="245"/>
      <c r="E71" s="245"/>
      <c r="F71" s="246"/>
      <c r="G71" s="247"/>
      <c r="H71" s="247"/>
      <c r="I71" s="244"/>
      <c r="J71" s="240"/>
      <c r="K71" s="248"/>
      <c r="L71" s="240"/>
      <c r="M71" s="249"/>
      <c r="N71" s="242"/>
      <c r="O71" s="242"/>
      <c r="P71" s="242"/>
      <c r="Q71" s="242"/>
    </row>
    <row r="72" spans="1:17" ht="12.75" customHeight="1">
      <c r="A72" s="243"/>
      <c r="B72" s="244"/>
      <c r="C72" s="240"/>
      <c r="D72" s="245"/>
      <c r="E72" s="245"/>
      <c r="F72" s="246"/>
      <c r="G72" s="247"/>
      <c r="H72" s="247"/>
      <c r="I72" s="244"/>
      <c r="J72" s="240"/>
      <c r="K72" s="248"/>
      <c r="L72" s="240"/>
      <c r="M72" s="249"/>
      <c r="N72" s="242"/>
      <c r="O72" s="242"/>
      <c r="P72" s="242"/>
      <c r="Q72" s="242"/>
    </row>
    <row r="73" spans="1:17" ht="12.75" customHeight="1">
      <c r="A73" s="243"/>
      <c r="B73" s="244"/>
      <c r="C73" s="240"/>
      <c r="D73" s="245"/>
      <c r="E73" s="245"/>
      <c r="F73" s="246"/>
      <c r="G73" s="247"/>
      <c r="H73" s="247"/>
      <c r="I73" s="244"/>
      <c r="J73" s="240"/>
      <c r="K73" s="248"/>
      <c r="L73" s="240"/>
      <c r="M73" s="249"/>
      <c r="N73" s="242"/>
      <c r="O73" s="242"/>
      <c r="P73" s="242"/>
      <c r="Q73" s="242"/>
    </row>
    <row r="74" spans="1:17" ht="12.75" customHeight="1">
      <c r="A74" s="243"/>
      <c r="B74" s="244"/>
      <c r="C74" s="240"/>
      <c r="D74" s="245"/>
      <c r="E74" s="245"/>
      <c r="F74" s="246"/>
      <c r="G74" s="247"/>
      <c r="H74" s="247"/>
      <c r="I74" s="244"/>
      <c r="J74" s="240"/>
      <c r="K74" s="248"/>
      <c r="L74" s="240"/>
      <c r="M74" s="249"/>
      <c r="N74" s="242"/>
      <c r="O74" s="242"/>
      <c r="P74" s="242"/>
      <c r="Q74" s="242"/>
    </row>
    <row r="75" spans="1:17" ht="12.75" customHeight="1">
      <c r="A75" s="243"/>
      <c r="B75" s="244"/>
      <c r="C75" s="240"/>
      <c r="D75" s="245"/>
      <c r="E75" s="245"/>
      <c r="F75" s="246"/>
      <c r="G75" s="247"/>
      <c r="H75" s="247"/>
      <c r="I75" s="244"/>
      <c r="J75" s="240"/>
      <c r="K75" s="248"/>
      <c r="L75" s="240"/>
      <c r="M75" s="249"/>
      <c r="N75" s="242"/>
      <c r="O75" s="242"/>
      <c r="P75" s="242"/>
      <c r="Q75" s="242"/>
    </row>
    <row r="76" spans="1:17" ht="12.75" customHeight="1">
      <c r="A76" s="243"/>
      <c r="B76" s="244"/>
      <c r="C76" s="240"/>
      <c r="D76" s="245"/>
      <c r="E76" s="245"/>
      <c r="F76" s="246"/>
      <c r="G76" s="247"/>
      <c r="H76" s="247"/>
      <c r="I76" s="244"/>
      <c r="J76" s="240"/>
      <c r="K76" s="248"/>
      <c r="L76" s="240"/>
      <c r="M76" s="249"/>
      <c r="N76" s="242"/>
      <c r="O76" s="242"/>
      <c r="P76" s="242"/>
      <c r="Q76" s="242"/>
    </row>
    <row r="77" spans="1:17" ht="12.75" customHeight="1">
      <c r="A77" s="243"/>
      <c r="B77" s="244"/>
      <c r="C77" s="240"/>
      <c r="D77" s="245"/>
      <c r="E77" s="245"/>
      <c r="F77" s="246"/>
      <c r="G77" s="247"/>
      <c r="H77" s="247"/>
      <c r="I77" s="244"/>
      <c r="J77" s="240"/>
      <c r="K77" s="248"/>
      <c r="L77" s="240"/>
      <c r="M77" s="249"/>
      <c r="N77" s="242"/>
      <c r="O77" s="242"/>
      <c r="P77" s="242"/>
      <c r="Q77" s="242"/>
    </row>
    <row r="78" spans="1:17" ht="12.75" customHeight="1">
      <c r="A78" s="243"/>
      <c r="B78" s="244"/>
      <c r="C78" s="240"/>
      <c r="D78" s="245"/>
      <c r="E78" s="245"/>
      <c r="F78" s="246"/>
      <c r="G78" s="247"/>
      <c r="H78" s="247"/>
      <c r="I78" s="244"/>
      <c r="J78" s="240"/>
      <c r="K78" s="248"/>
      <c r="L78" s="240"/>
      <c r="M78" s="249"/>
      <c r="N78" s="242"/>
      <c r="O78" s="242"/>
      <c r="P78" s="242"/>
      <c r="Q78" s="242"/>
    </row>
    <row r="79" spans="1:17" ht="12.75" customHeight="1">
      <c r="A79" s="243"/>
      <c r="B79" s="244"/>
      <c r="C79" s="240"/>
      <c r="D79" s="245"/>
      <c r="E79" s="245"/>
      <c r="F79" s="246"/>
      <c r="G79" s="247"/>
      <c r="H79" s="247"/>
      <c r="I79" s="244"/>
      <c r="J79" s="240"/>
      <c r="K79" s="248"/>
      <c r="L79" s="240"/>
      <c r="M79" s="249"/>
      <c r="N79" s="242"/>
      <c r="O79" s="242"/>
      <c r="P79" s="242"/>
      <c r="Q79" s="242"/>
    </row>
    <row r="80" spans="1:17" ht="12.75" customHeight="1">
      <c r="A80" s="243"/>
      <c r="B80" s="244"/>
      <c r="C80" s="240"/>
      <c r="D80" s="245"/>
      <c r="E80" s="245"/>
      <c r="F80" s="246"/>
      <c r="G80" s="247"/>
      <c r="H80" s="247"/>
      <c r="I80" s="244"/>
      <c r="J80" s="240"/>
      <c r="K80" s="248"/>
      <c r="L80" s="240"/>
      <c r="M80" s="249"/>
      <c r="N80" s="242"/>
      <c r="O80" s="242"/>
      <c r="P80" s="242"/>
      <c r="Q80" s="242"/>
    </row>
    <row r="81" spans="1:17" ht="12.75" customHeight="1">
      <c r="A81" s="243"/>
      <c r="B81" s="244"/>
      <c r="C81" s="240"/>
      <c r="D81" s="245"/>
      <c r="E81" s="245"/>
      <c r="F81" s="246"/>
      <c r="G81" s="247"/>
      <c r="H81" s="247"/>
      <c r="I81" s="244"/>
      <c r="J81" s="240"/>
      <c r="K81" s="248"/>
      <c r="L81" s="240"/>
      <c r="M81" s="249"/>
      <c r="N81" s="242"/>
      <c r="O81" s="242"/>
      <c r="P81" s="242"/>
      <c r="Q81" s="242"/>
    </row>
    <row r="82" spans="1:17" ht="12.75" customHeight="1">
      <c r="A82" s="243"/>
      <c r="B82" s="244"/>
      <c r="C82" s="240"/>
      <c r="D82" s="245"/>
      <c r="E82" s="245"/>
      <c r="F82" s="246"/>
      <c r="G82" s="247"/>
      <c r="H82" s="247"/>
      <c r="I82" s="244"/>
      <c r="J82" s="240"/>
      <c r="K82" s="248"/>
      <c r="L82" s="240"/>
      <c r="M82" s="249"/>
      <c r="N82" s="242"/>
      <c r="O82" s="242"/>
      <c r="P82" s="242"/>
      <c r="Q82" s="242"/>
    </row>
    <row r="83" spans="1:17" ht="12.75" customHeight="1">
      <c r="A83" s="243"/>
      <c r="B83" s="244"/>
      <c r="C83" s="240"/>
      <c r="D83" s="245"/>
      <c r="E83" s="245"/>
      <c r="F83" s="246"/>
      <c r="G83" s="247"/>
      <c r="H83" s="247"/>
      <c r="I83" s="244"/>
      <c r="J83" s="240"/>
      <c r="K83" s="248"/>
      <c r="L83" s="240"/>
      <c r="M83" s="249"/>
      <c r="N83" s="242"/>
      <c r="O83" s="242"/>
      <c r="P83" s="242"/>
      <c r="Q83" s="242"/>
    </row>
    <row r="84" spans="1:17" ht="12.75" customHeight="1">
      <c r="A84" s="243"/>
      <c r="B84" s="244"/>
      <c r="C84" s="240"/>
      <c r="D84" s="245"/>
      <c r="E84" s="245"/>
      <c r="F84" s="246"/>
      <c r="G84" s="247"/>
      <c r="H84" s="247"/>
      <c r="I84" s="244"/>
      <c r="J84" s="240"/>
      <c r="K84" s="248"/>
      <c r="L84" s="240"/>
      <c r="M84" s="249"/>
      <c r="N84" s="242"/>
      <c r="O84" s="242"/>
      <c r="P84" s="242"/>
      <c r="Q84" s="242"/>
    </row>
    <row r="85" spans="1:17" ht="12.75" customHeight="1">
      <c r="A85" s="243"/>
      <c r="B85" s="244"/>
      <c r="C85" s="240"/>
      <c r="D85" s="245"/>
      <c r="E85" s="245"/>
      <c r="F85" s="246"/>
      <c r="G85" s="247"/>
      <c r="H85" s="247"/>
      <c r="I85" s="244"/>
      <c r="J85" s="240"/>
      <c r="K85" s="248"/>
      <c r="L85" s="240"/>
      <c r="M85" s="249"/>
      <c r="N85" s="242"/>
      <c r="O85" s="242"/>
      <c r="P85" s="242"/>
      <c r="Q85" s="242"/>
    </row>
    <row r="86" spans="1:17" ht="12.75" customHeight="1">
      <c r="A86" s="243"/>
      <c r="B86" s="244"/>
      <c r="C86" s="240"/>
      <c r="D86" s="245"/>
      <c r="E86" s="245"/>
      <c r="F86" s="246"/>
      <c r="G86" s="247"/>
      <c r="H86" s="247"/>
      <c r="I86" s="244"/>
      <c r="J86" s="240"/>
      <c r="K86" s="248"/>
      <c r="L86" s="240"/>
      <c r="M86" s="249"/>
      <c r="N86" s="242"/>
      <c r="O86" s="242"/>
      <c r="P86" s="242"/>
      <c r="Q86" s="242"/>
    </row>
    <row r="87" spans="1:17" ht="12.75" customHeight="1">
      <c r="A87" s="243"/>
      <c r="B87" s="244"/>
      <c r="C87" s="240"/>
      <c r="D87" s="245"/>
      <c r="E87" s="245"/>
      <c r="F87" s="246"/>
      <c r="G87" s="247"/>
      <c r="H87" s="247"/>
      <c r="I87" s="244"/>
      <c r="J87" s="240"/>
      <c r="K87" s="248"/>
      <c r="L87" s="240"/>
      <c r="M87" s="249"/>
      <c r="N87" s="242"/>
      <c r="O87" s="242"/>
      <c r="P87" s="242"/>
      <c r="Q87" s="242"/>
    </row>
    <row r="88" spans="1:17" ht="12.75" customHeight="1">
      <c r="A88" s="243"/>
      <c r="B88" s="244"/>
      <c r="C88" s="240"/>
      <c r="D88" s="245"/>
      <c r="E88" s="245"/>
      <c r="F88" s="246"/>
      <c r="G88" s="247"/>
      <c r="H88" s="247"/>
      <c r="I88" s="244"/>
      <c r="J88" s="240"/>
      <c r="K88" s="248"/>
      <c r="L88" s="240"/>
      <c r="M88" s="249"/>
      <c r="N88" s="242"/>
      <c r="O88" s="242"/>
      <c r="P88" s="242"/>
      <c r="Q88" s="242"/>
    </row>
    <row r="89" spans="1:17" ht="12.75" customHeight="1">
      <c r="A89" s="243"/>
      <c r="B89" s="244"/>
      <c r="C89" s="240"/>
      <c r="D89" s="245"/>
      <c r="E89" s="245"/>
      <c r="F89" s="246"/>
      <c r="G89" s="247"/>
      <c r="H89" s="247"/>
      <c r="I89" s="244"/>
      <c r="J89" s="240"/>
      <c r="K89" s="248"/>
      <c r="L89" s="240"/>
      <c r="M89" s="249"/>
      <c r="N89" s="242"/>
      <c r="O89" s="242"/>
      <c r="P89" s="242"/>
      <c r="Q89" s="242"/>
    </row>
    <row r="90" spans="1:17" ht="12.75" customHeight="1">
      <c r="A90" s="243"/>
      <c r="B90" s="244"/>
      <c r="C90" s="240"/>
      <c r="D90" s="245"/>
      <c r="E90" s="245"/>
      <c r="F90" s="246"/>
      <c r="G90" s="247"/>
      <c r="H90" s="247"/>
      <c r="I90" s="244"/>
      <c r="J90" s="240"/>
      <c r="K90" s="248"/>
      <c r="L90" s="240"/>
      <c r="M90" s="249"/>
      <c r="N90" s="242"/>
      <c r="O90" s="242"/>
      <c r="P90" s="242"/>
      <c r="Q90" s="242"/>
    </row>
    <row r="91" spans="1:17" ht="12.75" customHeight="1">
      <c r="A91" s="243"/>
      <c r="B91" s="244"/>
      <c r="C91" s="240"/>
      <c r="D91" s="245"/>
      <c r="E91" s="245"/>
      <c r="F91" s="246"/>
      <c r="G91" s="247"/>
      <c r="H91" s="247"/>
      <c r="I91" s="244"/>
      <c r="J91" s="240"/>
      <c r="K91" s="248"/>
      <c r="L91" s="240"/>
      <c r="M91" s="249"/>
      <c r="N91" s="242"/>
      <c r="O91" s="242"/>
      <c r="P91" s="242"/>
      <c r="Q91" s="242"/>
    </row>
    <row r="92" spans="1:17" ht="12.75" customHeight="1">
      <c r="A92" s="243"/>
      <c r="B92" s="244"/>
      <c r="C92" s="240"/>
      <c r="D92" s="245"/>
      <c r="E92" s="245"/>
      <c r="F92" s="246"/>
      <c r="G92" s="247"/>
      <c r="H92" s="247"/>
      <c r="I92" s="244"/>
      <c r="J92" s="240"/>
      <c r="K92" s="248"/>
      <c r="L92" s="240"/>
      <c r="M92" s="249"/>
      <c r="N92" s="242"/>
      <c r="O92" s="242"/>
      <c r="P92" s="242"/>
      <c r="Q92" s="242"/>
    </row>
    <row r="93" spans="1:17" ht="12.75" customHeight="1">
      <c r="A93" s="243"/>
      <c r="B93" s="244"/>
      <c r="C93" s="240"/>
      <c r="D93" s="245"/>
      <c r="E93" s="245"/>
      <c r="F93" s="246"/>
      <c r="G93" s="247"/>
      <c r="H93" s="247"/>
      <c r="I93" s="244"/>
      <c r="J93" s="240"/>
      <c r="K93" s="248"/>
      <c r="L93" s="240"/>
      <c r="M93" s="249"/>
      <c r="N93" s="242"/>
      <c r="O93" s="242"/>
      <c r="P93" s="242"/>
      <c r="Q93" s="242"/>
    </row>
    <row r="94" spans="1:17" ht="12.75" customHeight="1">
      <c r="A94" s="243"/>
      <c r="B94" s="244"/>
      <c r="C94" s="240"/>
      <c r="D94" s="245"/>
      <c r="E94" s="245"/>
      <c r="F94" s="246"/>
      <c r="G94" s="247"/>
      <c r="H94" s="247"/>
      <c r="I94" s="244"/>
      <c r="J94" s="240"/>
      <c r="K94" s="248"/>
      <c r="L94" s="240"/>
      <c r="M94" s="249"/>
      <c r="N94" s="242"/>
      <c r="O94" s="242"/>
      <c r="P94" s="242"/>
      <c r="Q94" s="242"/>
    </row>
    <row r="95" spans="1:17" ht="12.75" customHeight="1">
      <c r="A95" s="243"/>
      <c r="B95" s="244"/>
      <c r="C95" s="240"/>
      <c r="D95" s="245"/>
      <c r="E95" s="245"/>
      <c r="F95" s="246"/>
      <c r="G95" s="247"/>
      <c r="H95" s="247"/>
      <c r="I95" s="244"/>
      <c r="J95" s="240"/>
      <c r="K95" s="248"/>
      <c r="L95" s="240"/>
      <c r="M95" s="249"/>
      <c r="N95" s="242"/>
      <c r="O95" s="242"/>
      <c r="P95" s="242"/>
      <c r="Q95" s="242"/>
    </row>
    <row r="96" spans="1:17" ht="12.75" customHeight="1">
      <c r="A96" s="243"/>
      <c r="B96" s="244"/>
      <c r="C96" s="240"/>
      <c r="D96" s="245"/>
      <c r="E96" s="245"/>
      <c r="F96" s="246"/>
      <c r="G96" s="247"/>
      <c r="H96" s="247"/>
      <c r="I96" s="244"/>
      <c r="J96" s="240"/>
      <c r="K96" s="248"/>
      <c r="L96" s="240"/>
      <c r="M96" s="249"/>
      <c r="N96" s="242"/>
      <c r="O96" s="242"/>
      <c r="P96" s="242"/>
      <c r="Q96" s="242"/>
    </row>
    <row r="97" spans="1:17" ht="12.75" customHeight="1">
      <c r="A97" s="243"/>
      <c r="B97" s="244"/>
      <c r="C97" s="240"/>
      <c r="D97" s="245"/>
      <c r="E97" s="245"/>
      <c r="F97" s="246"/>
      <c r="G97" s="247"/>
      <c r="H97" s="247"/>
      <c r="I97" s="244"/>
      <c r="J97" s="240"/>
      <c r="K97" s="248"/>
      <c r="L97" s="240"/>
      <c r="M97" s="249"/>
      <c r="N97" s="242"/>
      <c r="O97" s="242"/>
      <c r="P97" s="242"/>
      <c r="Q97" s="242"/>
    </row>
    <row r="98" spans="1:17" ht="12.75" customHeight="1">
      <c r="A98" s="243"/>
      <c r="B98" s="244"/>
      <c r="C98" s="240"/>
      <c r="D98" s="245"/>
      <c r="E98" s="245"/>
      <c r="F98" s="246"/>
      <c r="G98" s="247"/>
      <c r="H98" s="247"/>
      <c r="I98" s="244"/>
      <c r="J98" s="240"/>
      <c r="K98" s="248"/>
      <c r="L98" s="240"/>
      <c r="M98" s="249"/>
      <c r="N98" s="242"/>
      <c r="O98" s="242"/>
      <c r="P98" s="242"/>
      <c r="Q98" s="242"/>
    </row>
    <row r="99" spans="1:17" ht="12.75" customHeight="1">
      <c r="A99" s="243"/>
      <c r="B99" s="244"/>
      <c r="C99" s="240"/>
      <c r="D99" s="245"/>
      <c r="E99" s="245"/>
      <c r="F99" s="246"/>
      <c r="G99" s="247"/>
      <c r="H99" s="247"/>
      <c r="I99" s="244"/>
      <c r="J99" s="240"/>
      <c r="K99" s="248"/>
      <c r="L99" s="240"/>
      <c r="M99" s="249"/>
      <c r="N99" s="242"/>
      <c r="O99" s="242"/>
      <c r="P99" s="242"/>
      <c r="Q99" s="242"/>
    </row>
    <row r="100" spans="1:17" ht="12.75" customHeight="1">
      <c r="A100" s="243"/>
      <c r="B100" s="244"/>
      <c r="C100" s="240"/>
      <c r="D100" s="245"/>
      <c r="E100" s="245"/>
      <c r="F100" s="246"/>
      <c r="G100" s="247"/>
      <c r="H100" s="247"/>
      <c r="I100" s="244"/>
      <c r="J100" s="240"/>
      <c r="K100" s="248"/>
      <c r="L100" s="240"/>
      <c r="M100" s="249"/>
      <c r="N100" s="242"/>
      <c r="O100" s="242"/>
      <c r="P100" s="242"/>
      <c r="Q100" s="242"/>
    </row>
    <row r="101" spans="1:17" ht="12.75" customHeight="1">
      <c r="A101" s="243"/>
      <c r="B101" s="244"/>
      <c r="C101" s="240"/>
      <c r="D101" s="245"/>
      <c r="E101" s="245"/>
      <c r="F101" s="246"/>
      <c r="G101" s="247"/>
      <c r="H101" s="247"/>
      <c r="I101" s="244"/>
      <c r="J101" s="240"/>
      <c r="K101" s="248"/>
      <c r="L101" s="240"/>
      <c r="M101" s="249"/>
      <c r="N101" s="242"/>
      <c r="O101" s="242"/>
      <c r="P101" s="242"/>
      <c r="Q101" s="242"/>
    </row>
    <row r="102" spans="1:17" ht="12.75" customHeight="1">
      <c r="A102" s="243"/>
      <c r="B102" s="244"/>
      <c r="C102" s="240"/>
      <c r="D102" s="245"/>
      <c r="E102" s="245"/>
      <c r="F102" s="246"/>
      <c r="G102" s="247"/>
      <c r="H102" s="247"/>
      <c r="I102" s="244"/>
      <c r="J102" s="240"/>
      <c r="K102" s="248"/>
      <c r="L102" s="240"/>
      <c r="M102" s="249"/>
      <c r="N102" s="242"/>
      <c r="O102" s="242"/>
      <c r="P102" s="242"/>
      <c r="Q102" s="242"/>
    </row>
    <row r="103" spans="1:17" ht="12.75" customHeight="1">
      <c r="A103" s="243"/>
      <c r="B103" s="244"/>
      <c r="C103" s="240"/>
      <c r="D103" s="245"/>
      <c r="E103" s="245"/>
      <c r="F103" s="246"/>
      <c r="G103" s="247"/>
      <c r="H103" s="247"/>
      <c r="I103" s="244"/>
      <c r="J103" s="240"/>
      <c r="K103" s="248"/>
      <c r="L103" s="240"/>
      <c r="M103" s="249"/>
      <c r="N103" s="242"/>
      <c r="O103" s="242"/>
      <c r="P103" s="242"/>
      <c r="Q103" s="242"/>
    </row>
    <row r="104" spans="1:17" ht="12.75" customHeight="1">
      <c r="A104" s="243"/>
      <c r="B104" s="244"/>
      <c r="C104" s="240"/>
      <c r="D104" s="245"/>
      <c r="E104" s="245"/>
      <c r="F104" s="246"/>
      <c r="G104" s="247"/>
      <c r="H104" s="247"/>
      <c r="I104" s="244"/>
      <c r="J104" s="240"/>
      <c r="K104" s="248"/>
      <c r="L104" s="240"/>
      <c r="M104" s="249"/>
      <c r="N104" s="242"/>
      <c r="O104" s="242"/>
      <c r="P104" s="242"/>
      <c r="Q104" s="242"/>
    </row>
    <row r="105" spans="1:17" ht="12.75" customHeight="1">
      <c r="A105" s="243"/>
      <c r="B105" s="244"/>
      <c r="C105" s="240"/>
      <c r="D105" s="245"/>
      <c r="E105" s="245"/>
      <c r="F105" s="246"/>
      <c r="G105" s="247"/>
      <c r="H105" s="247"/>
      <c r="I105" s="244"/>
      <c r="J105" s="240"/>
      <c r="K105" s="248"/>
      <c r="L105" s="240"/>
      <c r="M105" s="249"/>
      <c r="N105" s="242"/>
      <c r="O105" s="242"/>
      <c r="P105" s="242"/>
      <c r="Q105" s="242"/>
    </row>
    <row r="106" spans="1:17" ht="12.75" customHeight="1">
      <c r="A106" s="243"/>
      <c r="B106" s="244"/>
      <c r="C106" s="240"/>
      <c r="D106" s="245"/>
      <c r="E106" s="245"/>
      <c r="F106" s="246"/>
      <c r="G106" s="247"/>
      <c r="H106" s="247"/>
      <c r="I106" s="244"/>
      <c r="J106" s="240"/>
      <c r="K106" s="248"/>
      <c r="L106" s="240"/>
      <c r="M106" s="249"/>
      <c r="N106" s="242"/>
      <c r="O106" s="242"/>
      <c r="P106" s="242"/>
      <c r="Q106" s="242"/>
    </row>
    <row r="107" spans="1:17" ht="12.75" customHeight="1">
      <c r="A107" s="243"/>
      <c r="B107" s="244"/>
      <c r="C107" s="240"/>
      <c r="D107" s="245"/>
      <c r="E107" s="245"/>
      <c r="F107" s="246"/>
      <c r="G107" s="247"/>
      <c r="H107" s="247"/>
      <c r="I107" s="244"/>
      <c r="J107" s="240"/>
      <c r="K107" s="248"/>
      <c r="L107" s="240"/>
      <c r="M107" s="249"/>
      <c r="N107" s="242"/>
      <c r="O107" s="242"/>
      <c r="P107" s="242"/>
      <c r="Q107" s="242"/>
    </row>
    <row r="108" spans="1:17" ht="12.75" customHeight="1">
      <c r="A108" s="243"/>
      <c r="B108" s="244"/>
      <c r="C108" s="240"/>
      <c r="D108" s="245"/>
      <c r="E108" s="245"/>
      <c r="F108" s="246"/>
      <c r="G108" s="247"/>
      <c r="H108" s="247"/>
      <c r="I108" s="244"/>
      <c r="J108" s="240"/>
      <c r="K108" s="248"/>
      <c r="L108" s="240"/>
      <c r="M108" s="249"/>
      <c r="N108" s="242"/>
      <c r="O108" s="242"/>
      <c r="P108" s="242"/>
      <c r="Q108" s="242"/>
    </row>
    <row r="109" spans="1:17" ht="12.75" customHeight="1">
      <c r="A109" s="243"/>
      <c r="B109" s="244"/>
      <c r="C109" s="240"/>
      <c r="D109" s="245"/>
      <c r="E109" s="245"/>
      <c r="F109" s="246"/>
      <c r="G109" s="247"/>
      <c r="H109" s="247"/>
      <c r="I109" s="244"/>
      <c r="J109" s="240"/>
      <c r="K109" s="248"/>
      <c r="L109" s="240"/>
      <c r="M109" s="249"/>
      <c r="N109" s="242"/>
      <c r="O109" s="242"/>
      <c r="P109" s="242"/>
      <c r="Q109" s="242"/>
    </row>
    <row r="110" spans="1:17" ht="12.75" customHeight="1">
      <c r="A110" s="243"/>
      <c r="B110" s="244"/>
      <c r="C110" s="240"/>
      <c r="D110" s="245"/>
      <c r="E110" s="245"/>
      <c r="F110" s="246"/>
      <c r="G110" s="247"/>
      <c r="H110" s="247"/>
      <c r="I110" s="244"/>
      <c r="J110" s="240"/>
      <c r="K110" s="248"/>
      <c r="L110" s="240"/>
      <c r="M110" s="249"/>
      <c r="N110" s="242"/>
      <c r="O110" s="242"/>
      <c r="P110" s="242"/>
      <c r="Q110" s="242"/>
    </row>
    <row r="111" spans="1:17" ht="12.75" customHeight="1">
      <c r="A111" s="243"/>
      <c r="B111" s="244"/>
      <c r="C111" s="240"/>
      <c r="D111" s="245"/>
      <c r="E111" s="245"/>
      <c r="F111" s="246"/>
      <c r="G111" s="247"/>
      <c r="H111" s="247"/>
      <c r="I111" s="244"/>
      <c r="J111" s="240"/>
      <c r="K111" s="248"/>
      <c r="L111" s="240"/>
      <c r="M111" s="249"/>
      <c r="N111" s="242"/>
      <c r="O111" s="242"/>
      <c r="P111" s="242"/>
      <c r="Q111" s="242"/>
    </row>
    <row r="112" spans="1:17" ht="12.75" customHeight="1">
      <c r="A112" s="243"/>
      <c r="B112" s="244"/>
      <c r="C112" s="240"/>
      <c r="D112" s="245"/>
      <c r="E112" s="245"/>
      <c r="F112" s="246"/>
      <c r="G112" s="247"/>
      <c r="H112" s="247"/>
      <c r="I112" s="244"/>
      <c r="J112" s="240"/>
      <c r="K112" s="248"/>
      <c r="L112" s="240"/>
      <c r="M112" s="249"/>
      <c r="N112" s="242"/>
      <c r="O112" s="242"/>
      <c r="P112" s="242"/>
      <c r="Q112" s="242"/>
    </row>
    <row r="113" spans="1:17" ht="12.75" customHeight="1">
      <c r="A113" s="243"/>
      <c r="B113" s="244"/>
      <c r="C113" s="240"/>
      <c r="D113" s="245"/>
      <c r="E113" s="245"/>
      <c r="F113" s="246"/>
      <c r="G113" s="247"/>
      <c r="H113" s="247"/>
      <c r="I113" s="244"/>
      <c r="J113" s="240"/>
      <c r="K113" s="248"/>
      <c r="L113" s="240"/>
      <c r="M113" s="249"/>
      <c r="N113" s="242"/>
      <c r="O113" s="242"/>
      <c r="P113" s="242"/>
      <c r="Q113" s="242"/>
    </row>
    <row r="114" spans="1:17" ht="12.75" customHeight="1">
      <c r="A114" s="243"/>
      <c r="B114" s="244"/>
      <c r="C114" s="240"/>
      <c r="D114" s="245"/>
      <c r="E114" s="245"/>
      <c r="F114" s="246"/>
      <c r="G114" s="247"/>
      <c r="H114" s="247"/>
      <c r="I114" s="244"/>
      <c r="J114" s="240"/>
      <c r="K114" s="248"/>
      <c r="L114" s="240"/>
      <c r="M114" s="249"/>
      <c r="N114" s="242"/>
      <c r="O114" s="242"/>
      <c r="P114" s="242"/>
      <c r="Q114" s="242"/>
    </row>
    <row r="115" spans="1:17" ht="12.75" customHeight="1">
      <c r="A115" s="243"/>
      <c r="B115" s="244"/>
      <c r="C115" s="240"/>
      <c r="D115" s="245"/>
      <c r="E115" s="245"/>
      <c r="F115" s="246"/>
      <c r="G115" s="247"/>
      <c r="H115" s="247"/>
      <c r="I115" s="244"/>
      <c r="J115" s="240"/>
      <c r="K115" s="248"/>
      <c r="L115" s="240"/>
      <c r="M115" s="249"/>
      <c r="N115" s="242"/>
      <c r="O115" s="242"/>
      <c r="P115" s="242"/>
      <c r="Q115" s="242"/>
    </row>
    <row r="116" spans="1:17" ht="12.75" customHeight="1">
      <c r="A116" s="243"/>
      <c r="B116" s="244"/>
      <c r="C116" s="240"/>
      <c r="D116" s="245"/>
      <c r="E116" s="245"/>
      <c r="F116" s="246"/>
      <c r="G116" s="247"/>
      <c r="H116" s="247"/>
      <c r="I116" s="244"/>
      <c r="J116" s="240"/>
      <c r="K116" s="248"/>
      <c r="L116" s="240"/>
      <c r="M116" s="249"/>
      <c r="N116" s="242"/>
      <c r="O116" s="242"/>
      <c r="P116" s="242"/>
      <c r="Q116" s="242"/>
    </row>
    <row r="117" spans="1:17" ht="12.75" customHeight="1">
      <c r="A117" s="243"/>
      <c r="B117" s="244"/>
      <c r="C117" s="240"/>
      <c r="D117" s="245"/>
      <c r="E117" s="245"/>
      <c r="F117" s="246"/>
      <c r="G117" s="247"/>
      <c r="H117" s="247"/>
      <c r="I117" s="244"/>
      <c r="J117" s="240"/>
      <c r="K117" s="248"/>
      <c r="L117" s="240"/>
      <c r="M117" s="249"/>
      <c r="N117" s="242"/>
      <c r="O117" s="242"/>
      <c r="P117" s="242"/>
      <c r="Q117" s="242"/>
    </row>
    <row r="118" spans="1:17" ht="12.75" customHeight="1">
      <c r="A118" s="243"/>
      <c r="B118" s="244"/>
      <c r="C118" s="240"/>
      <c r="D118" s="245"/>
      <c r="E118" s="245"/>
      <c r="F118" s="246"/>
      <c r="G118" s="247"/>
      <c r="H118" s="247"/>
      <c r="I118" s="244"/>
      <c r="J118" s="240"/>
      <c r="K118" s="248"/>
      <c r="L118" s="240"/>
      <c r="M118" s="249"/>
      <c r="N118" s="242"/>
      <c r="O118" s="242"/>
      <c r="P118" s="242"/>
      <c r="Q118" s="242"/>
    </row>
    <row r="119" spans="1:17" ht="12.75" customHeight="1">
      <c r="A119" s="243"/>
      <c r="B119" s="244"/>
      <c r="C119" s="240"/>
      <c r="D119" s="245"/>
      <c r="E119" s="245"/>
      <c r="F119" s="246"/>
      <c r="G119" s="247"/>
      <c r="H119" s="247"/>
      <c r="I119" s="244"/>
      <c r="J119" s="240"/>
      <c r="K119" s="248"/>
      <c r="L119" s="240"/>
      <c r="M119" s="249"/>
      <c r="N119" s="242"/>
      <c r="O119" s="242"/>
      <c r="P119" s="242"/>
      <c r="Q119" s="242"/>
    </row>
    <row r="120" spans="1:17" ht="12.75" customHeight="1">
      <c r="A120" s="243"/>
      <c r="B120" s="244"/>
      <c r="C120" s="240"/>
      <c r="D120" s="245"/>
      <c r="E120" s="245"/>
      <c r="F120" s="246"/>
      <c r="G120" s="247"/>
      <c r="H120" s="247"/>
      <c r="I120" s="244"/>
      <c r="J120" s="240"/>
      <c r="K120" s="248"/>
      <c r="L120" s="240"/>
      <c r="M120" s="249"/>
      <c r="N120" s="242"/>
      <c r="O120" s="242"/>
      <c r="P120" s="242"/>
      <c r="Q120" s="242"/>
    </row>
    <row r="121" spans="1:17" ht="12.75" customHeight="1">
      <c r="A121" s="243"/>
      <c r="B121" s="244"/>
      <c r="C121" s="240"/>
      <c r="D121" s="245"/>
      <c r="E121" s="245"/>
      <c r="F121" s="246"/>
      <c r="G121" s="247"/>
      <c r="H121" s="247"/>
      <c r="I121" s="244"/>
      <c r="J121" s="240"/>
      <c r="K121" s="248"/>
      <c r="L121" s="240"/>
      <c r="M121" s="249"/>
      <c r="N121" s="242"/>
      <c r="O121" s="242"/>
      <c r="P121" s="242"/>
      <c r="Q121" s="242"/>
    </row>
    <row r="122" spans="1:17" ht="12.75" customHeight="1">
      <c r="A122" s="243"/>
      <c r="B122" s="244"/>
      <c r="C122" s="240"/>
      <c r="D122" s="245"/>
      <c r="E122" s="245"/>
      <c r="F122" s="246"/>
      <c r="G122" s="247"/>
      <c r="H122" s="247"/>
      <c r="I122" s="244"/>
      <c r="J122" s="240"/>
      <c r="K122" s="248"/>
      <c r="L122" s="240"/>
      <c r="M122" s="249"/>
      <c r="N122" s="242"/>
      <c r="O122" s="242"/>
      <c r="P122" s="242"/>
      <c r="Q122" s="242"/>
    </row>
    <row r="123" spans="1:17" ht="12.75" customHeight="1">
      <c r="A123" s="243"/>
      <c r="B123" s="244"/>
      <c r="C123" s="240"/>
      <c r="D123" s="245"/>
      <c r="E123" s="245"/>
      <c r="F123" s="246"/>
      <c r="G123" s="247"/>
      <c r="H123" s="247"/>
      <c r="I123" s="244"/>
      <c r="J123" s="240"/>
      <c r="K123" s="248"/>
      <c r="L123" s="240"/>
      <c r="M123" s="249"/>
      <c r="N123" s="242"/>
      <c r="O123" s="242"/>
      <c r="P123" s="242"/>
      <c r="Q123" s="242"/>
    </row>
    <row r="124" spans="1:17" ht="12.75" customHeight="1">
      <c r="A124" s="243"/>
      <c r="B124" s="244"/>
      <c r="C124" s="240"/>
      <c r="D124" s="245"/>
      <c r="E124" s="245"/>
      <c r="F124" s="246"/>
      <c r="G124" s="247"/>
      <c r="H124" s="247"/>
      <c r="I124" s="244"/>
      <c r="J124" s="240"/>
      <c r="K124" s="248"/>
      <c r="L124" s="240"/>
      <c r="M124" s="249"/>
      <c r="N124" s="242"/>
      <c r="O124" s="242"/>
      <c r="P124" s="242"/>
      <c r="Q124" s="242"/>
    </row>
    <row r="125" spans="1:17" ht="12.75" customHeight="1">
      <c r="A125" s="243"/>
      <c r="B125" s="244"/>
      <c r="C125" s="240"/>
      <c r="D125" s="245"/>
      <c r="E125" s="245"/>
      <c r="F125" s="246"/>
      <c r="G125" s="247"/>
      <c r="H125" s="247"/>
      <c r="I125" s="244"/>
      <c r="J125" s="240"/>
      <c r="K125" s="248"/>
      <c r="L125" s="240"/>
      <c r="M125" s="249"/>
      <c r="N125" s="242"/>
      <c r="O125" s="242"/>
      <c r="P125" s="242"/>
      <c r="Q125" s="242"/>
    </row>
    <row r="126" spans="1:17" ht="12.75" customHeight="1">
      <c r="A126" s="243"/>
      <c r="B126" s="244"/>
      <c r="C126" s="240"/>
      <c r="D126" s="245"/>
      <c r="E126" s="245"/>
      <c r="F126" s="246"/>
      <c r="G126" s="247"/>
      <c r="H126" s="247"/>
      <c r="I126" s="244"/>
      <c r="J126" s="240"/>
      <c r="K126" s="248"/>
      <c r="L126" s="240"/>
      <c r="M126" s="249"/>
      <c r="N126" s="242"/>
      <c r="O126" s="242"/>
      <c r="P126" s="242"/>
      <c r="Q126" s="242"/>
    </row>
    <row r="127" spans="1:17" ht="12.75" customHeight="1">
      <c r="A127" s="243"/>
      <c r="B127" s="244"/>
      <c r="C127" s="240"/>
      <c r="D127" s="245"/>
      <c r="E127" s="245"/>
      <c r="F127" s="246"/>
      <c r="G127" s="247"/>
      <c r="H127" s="247"/>
      <c r="I127" s="244"/>
      <c r="J127" s="240"/>
      <c r="K127" s="248"/>
      <c r="L127" s="240"/>
      <c r="M127" s="249"/>
      <c r="N127" s="242"/>
      <c r="O127" s="242"/>
      <c r="P127" s="242"/>
      <c r="Q127" s="242"/>
    </row>
    <row r="128" spans="1:17" ht="12.75" customHeight="1">
      <c r="A128" s="243"/>
      <c r="B128" s="244"/>
      <c r="C128" s="240"/>
      <c r="D128" s="245"/>
      <c r="E128" s="245"/>
      <c r="F128" s="246"/>
      <c r="G128" s="247"/>
      <c r="H128" s="247"/>
      <c r="I128" s="244"/>
      <c r="J128" s="240"/>
      <c r="K128" s="248"/>
      <c r="L128" s="240"/>
      <c r="M128" s="249"/>
      <c r="N128" s="242"/>
      <c r="O128" s="242"/>
      <c r="P128" s="242"/>
      <c r="Q128" s="242"/>
    </row>
    <row r="129" spans="1:17" ht="12.75" customHeight="1">
      <c r="A129" s="243"/>
      <c r="B129" s="244"/>
      <c r="C129" s="240"/>
      <c r="D129" s="245"/>
      <c r="E129" s="245"/>
      <c r="F129" s="246"/>
      <c r="G129" s="247"/>
      <c r="H129" s="247"/>
      <c r="I129" s="244"/>
      <c r="J129" s="240"/>
      <c r="K129" s="248"/>
      <c r="L129" s="240"/>
      <c r="M129" s="249"/>
      <c r="N129" s="242"/>
      <c r="O129" s="242"/>
      <c r="P129" s="242"/>
      <c r="Q129" s="242"/>
    </row>
    <row r="130" spans="1:17" ht="12.75" customHeight="1">
      <c r="A130" s="243"/>
      <c r="B130" s="244"/>
      <c r="C130" s="240"/>
      <c r="D130" s="245"/>
      <c r="E130" s="245"/>
      <c r="F130" s="246"/>
      <c r="G130" s="247"/>
      <c r="H130" s="247"/>
      <c r="I130" s="244"/>
      <c r="J130" s="240"/>
      <c r="K130" s="248"/>
      <c r="L130" s="240"/>
      <c r="M130" s="249"/>
      <c r="N130" s="242"/>
      <c r="O130" s="242"/>
      <c r="P130" s="242"/>
      <c r="Q130" s="242"/>
    </row>
    <row r="131" spans="1:17" ht="12.75" customHeight="1">
      <c r="A131" s="243"/>
      <c r="B131" s="244"/>
      <c r="C131" s="240"/>
      <c r="D131" s="245"/>
      <c r="E131" s="245"/>
      <c r="F131" s="246"/>
      <c r="G131" s="247"/>
      <c r="H131" s="247"/>
      <c r="I131" s="244"/>
      <c r="J131" s="240"/>
      <c r="K131" s="248"/>
      <c r="L131" s="240"/>
      <c r="M131" s="249"/>
      <c r="N131" s="242"/>
      <c r="O131" s="242"/>
      <c r="P131" s="242"/>
      <c r="Q131" s="242"/>
    </row>
    <row r="132" spans="1:17" ht="12.75" customHeight="1">
      <c r="A132" s="243"/>
      <c r="B132" s="244"/>
      <c r="C132" s="240"/>
      <c r="D132" s="245"/>
      <c r="E132" s="245"/>
      <c r="F132" s="246"/>
      <c r="G132" s="247"/>
      <c r="H132" s="247"/>
      <c r="I132" s="244"/>
      <c r="J132" s="240"/>
      <c r="K132" s="248"/>
      <c r="L132" s="240"/>
      <c r="M132" s="249"/>
      <c r="N132" s="242"/>
      <c r="O132" s="242"/>
      <c r="P132" s="242"/>
      <c r="Q132" s="242"/>
    </row>
    <row r="133" spans="1:17" ht="12.75" customHeight="1">
      <c r="A133" s="243"/>
      <c r="B133" s="244"/>
      <c r="C133" s="240"/>
      <c r="D133" s="245"/>
      <c r="E133" s="245"/>
      <c r="F133" s="246"/>
      <c r="G133" s="247"/>
      <c r="H133" s="247"/>
      <c r="I133" s="244"/>
      <c r="J133" s="240"/>
      <c r="K133" s="248"/>
      <c r="L133" s="240"/>
      <c r="M133" s="249"/>
      <c r="N133" s="242"/>
      <c r="O133" s="242"/>
      <c r="P133" s="242"/>
      <c r="Q133" s="242"/>
    </row>
    <row r="134" spans="1:17" ht="12.75" customHeight="1">
      <c r="A134" s="243"/>
      <c r="B134" s="244"/>
      <c r="C134" s="240"/>
      <c r="D134" s="245"/>
      <c r="E134" s="245"/>
      <c r="F134" s="246"/>
      <c r="G134" s="247"/>
      <c r="H134" s="247"/>
      <c r="I134" s="244"/>
      <c r="J134" s="240"/>
      <c r="K134" s="248"/>
      <c r="L134" s="240"/>
      <c r="M134" s="249"/>
      <c r="N134" s="242"/>
      <c r="O134" s="242"/>
      <c r="P134" s="242"/>
      <c r="Q134" s="242"/>
    </row>
    <row r="135" spans="1:17" ht="12.75" customHeight="1">
      <c r="A135" s="243"/>
      <c r="B135" s="244"/>
      <c r="C135" s="240"/>
      <c r="D135" s="245"/>
      <c r="E135" s="245"/>
      <c r="F135" s="246"/>
      <c r="G135" s="247"/>
      <c r="H135" s="247"/>
      <c r="I135" s="244"/>
      <c r="J135" s="240"/>
      <c r="K135" s="248"/>
      <c r="L135" s="240"/>
      <c r="M135" s="249"/>
      <c r="N135" s="242"/>
      <c r="O135" s="242"/>
      <c r="P135" s="242"/>
      <c r="Q135" s="242"/>
    </row>
    <row r="136" spans="1:17" ht="12.75" customHeight="1">
      <c r="A136" s="243"/>
      <c r="B136" s="244"/>
      <c r="C136" s="240"/>
      <c r="D136" s="245"/>
      <c r="E136" s="245"/>
      <c r="F136" s="246"/>
      <c r="G136" s="247"/>
      <c r="H136" s="247"/>
      <c r="I136" s="244"/>
      <c r="J136" s="240"/>
      <c r="K136" s="248"/>
      <c r="L136" s="240"/>
      <c r="M136" s="249"/>
      <c r="N136" s="242"/>
      <c r="O136" s="242"/>
      <c r="P136" s="242"/>
      <c r="Q136" s="242"/>
    </row>
    <row r="137" spans="1:17" ht="12.75" customHeight="1">
      <c r="A137" s="243"/>
      <c r="B137" s="244"/>
      <c r="C137" s="240"/>
      <c r="D137" s="245"/>
      <c r="E137" s="245"/>
      <c r="F137" s="246"/>
      <c r="G137" s="247"/>
      <c r="H137" s="247"/>
      <c r="I137" s="244"/>
      <c r="J137" s="240"/>
      <c r="K137" s="248"/>
      <c r="L137" s="240"/>
      <c r="M137" s="249"/>
      <c r="N137" s="242"/>
      <c r="O137" s="242"/>
      <c r="P137" s="242"/>
      <c r="Q137" s="242"/>
    </row>
    <row r="138" spans="1:17" ht="12.75" customHeight="1">
      <c r="A138" s="243"/>
      <c r="B138" s="244"/>
      <c r="C138" s="240"/>
      <c r="D138" s="245"/>
      <c r="E138" s="245"/>
      <c r="F138" s="246"/>
      <c r="G138" s="247"/>
      <c r="H138" s="247"/>
      <c r="I138" s="244"/>
      <c r="J138" s="240"/>
      <c r="K138" s="248"/>
      <c r="L138" s="240"/>
      <c r="M138" s="249"/>
      <c r="N138" s="242"/>
      <c r="O138" s="242"/>
      <c r="P138" s="242"/>
      <c r="Q138" s="242"/>
    </row>
    <row r="139" spans="1:17" ht="12.75" customHeight="1">
      <c r="A139" s="243"/>
      <c r="B139" s="244"/>
      <c r="C139" s="240"/>
      <c r="D139" s="245"/>
      <c r="E139" s="245"/>
      <c r="F139" s="246"/>
      <c r="G139" s="247"/>
      <c r="H139" s="247"/>
      <c r="I139" s="244"/>
      <c r="J139" s="240"/>
      <c r="K139" s="248"/>
      <c r="L139" s="240"/>
      <c r="M139" s="249"/>
      <c r="N139" s="242"/>
      <c r="O139" s="242"/>
      <c r="P139" s="242"/>
      <c r="Q139" s="242"/>
    </row>
    <row r="140" spans="1:17" ht="12.75" customHeight="1">
      <c r="A140" s="243"/>
      <c r="B140" s="244"/>
      <c r="C140" s="240"/>
      <c r="D140" s="245"/>
      <c r="E140" s="245"/>
      <c r="F140" s="246"/>
      <c r="G140" s="247"/>
      <c r="H140" s="247"/>
      <c r="I140" s="244"/>
      <c r="J140" s="240"/>
      <c r="K140" s="248"/>
      <c r="L140" s="240"/>
      <c r="M140" s="249"/>
      <c r="N140" s="242"/>
      <c r="O140" s="242"/>
      <c r="P140" s="242"/>
      <c r="Q140" s="242"/>
    </row>
    <row r="141" spans="1:17" ht="12.75" customHeight="1">
      <c r="A141" s="243"/>
      <c r="B141" s="244"/>
      <c r="C141" s="240"/>
      <c r="D141" s="245"/>
      <c r="E141" s="245"/>
      <c r="F141" s="246"/>
      <c r="G141" s="247"/>
      <c r="H141" s="247"/>
      <c r="I141" s="244"/>
      <c r="J141" s="240"/>
      <c r="K141" s="248"/>
      <c r="L141" s="240"/>
      <c r="M141" s="249"/>
      <c r="N141" s="242"/>
      <c r="O141" s="242"/>
      <c r="P141" s="242"/>
      <c r="Q141" s="242"/>
    </row>
    <row r="142" spans="1:17" ht="12.75" customHeight="1">
      <c r="A142" s="243"/>
      <c r="B142" s="244"/>
      <c r="C142" s="240"/>
      <c r="D142" s="245"/>
      <c r="E142" s="245"/>
      <c r="F142" s="246"/>
      <c r="G142" s="247"/>
      <c r="H142" s="247"/>
      <c r="I142" s="244"/>
      <c r="J142" s="240"/>
      <c r="K142" s="248"/>
      <c r="L142" s="240"/>
      <c r="M142" s="249"/>
      <c r="N142" s="242"/>
      <c r="O142" s="242"/>
      <c r="P142" s="242"/>
      <c r="Q142" s="242"/>
    </row>
    <row r="143" spans="1:17" ht="12.75" customHeight="1">
      <c r="A143" s="243"/>
      <c r="B143" s="244"/>
      <c r="C143" s="240"/>
      <c r="D143" s="245"/>
      <c r="E143" s="245"/>
      <c r="F143" s="246"/>
      <c r="G143" s="247"/>
      <c r="H143" s="247"/>
      <c r="I143" s="244"/>
      <c r="J143" s="240"/>
      <c r="K143" s="248"/>
      <c r="L143" s="240"/>
      <c r="M143" s="249"/>
      <c r="N143" s="242"/>
      <c r="O143" s="242"/>
      <c r="P143" s="242"/>
      <c r="Q143" s="242"/>
    </row>
    <row r="144" spans="1:17" ht="12.75" customHeight="1">
      <c r="A144" s="243"/>
      <c r="B144" s="244"/>
      <c r="C144" s="240"/>
      <c r="D144" s="245"/>
      <c r="E144" s="245"/>
      <c r="F144" s="246"/>
      <c r="G144" s="247"/>
      <c r="H144" s="247"/>
      <c r="I144" s="244"/>
      <c r="J144" s="240"/>
      <c r="K144" s="248"/>
      <c r="L144" s="240"/>
      <c r="M144" s="249"/>
      <c r="N144" s="242"/>
      <c r="O144" s="242"/>
      <c r="P144" s="242"/>
      <c r="Q144" s="242"/>
    </row>
    <row r="145" spans="1:17" ht="12.75" customHeight="1">
      <c r="A145" s="243"/>
      <c r="B145" s="244"/>
      <c r="C145" s="240"/>
      <c r="D145" s="245"/>
      <c r="E145" s="245"/>
      <c r="F145" s="246"/>
      <c r="G145" s="247"/>
      <c r="H145" s="247"/>
      <c r="I145" s="244"/>
      <c r="J145" s="240"/>
      <c r="K145" s="248"/>
      <c r="L145" s="240"/>
      <c r="M145" s="249"/>
      <c r="N145" s="242"/>
      <c r="O145" s="242"/>
      <c r="P145" s="242"/>
      <c r="Q145" s="242"/>
    </row>
    <row r="146" spans="1:17" ht="12.75" customHeight="1">
      <c r="A146" s="243"/>
      <c r="B146" s="244"/>
      <c r="C146" s="240"/>
      <c r="D146" s="245"/>
      <c r="E146" s="245"/>
      <c r="F146" s="246"/>
      <c r="G146" s="247"/>
      <c r="H146" s="247"/>
      <c r="I146" s="244"/>
      <c r="J146" s="240"/>
      <c r="K146" s="248"/>
      <c r="L146" s="240"/>
      <c r="M146" s="249"/>
      <c r="N146" s="242"/>
      <c r="O146" s="242"/>
      <c r="P146" s="242"/>
      <c r="Q146" s="242"/>
    </row>
    <row r="147" spans="1:17" ht="12.75" customHeight="1">
      <c r="A147" s="243"/>
      <c r="B147" s="244"/>
      <c r="C147" s="240"/>
      <c r="D147" s="245"/>
      <c r="E147" s="245"/>
      <c r="F147" s="246"/>
      <c r="G147" s="247"/>
      <c r="H147" s="247"/>
      <c r="I147" s="244"/>
      <c r="J147" s="240"/>
      <c r="K147" s="248"/>
      <c r="L147" s="240"/>
      <c r="M147" s="249"/>
      <c r="N147" s="242"/>
      <c r="O147" s="242"/>
      <c r="P147" s="242"/>
      <c r="Q147" s="242"/>
    </row>
    <row r="148" spans="1:17" ht="12.75" customHeight="1">
      <c r="A148" s="243"/>
      <c r="B148" s="244"/>
      <c r="C148" s="240"/>
      <c r="D148" s="245"/>
      <c r="E148" s="245"/>
      <c r="F148" s="246"/>
      <c r="G148" s="247"/>
      <c r="H148" s="247"/>
      <c r="I148" s="244"/>
      <c r="J148" s="240"/>
      <c r="K148" s="248"/>
      <c r="L148" s="240"/>
      <c r="M148" s="249"/>
      <c r="N148" s="242"/>
      <c r="O148" s="242"/>
      <c r="P148" s="242"/>
      <c r="Q148" s="242"/>
    </row>
    <row r="149" spans="1:17" ht="12.75" customHeight="1">
      <c r="A149" s="243"/>
      <c r="B149" s="244"/>
      <c r="C149" s="240"/>
      <c r="D149" s="245"/>
      <c r="E149" s="245"/>
      <c r="F149" s="246"/>
      <c r="G149" s="247"/>
      <c r="H149" s="247"/>
      <c r="I149" s="244"/>
      <c r="J149" s="240"/>
      <c r="K149" s="248"/>
      <c r="L149" s="240"/>
      <c r="M149" s="249"/>
      <c r="N149" s="242"/>
      <c r="O149" s="242"/>
      <c r="P149" s="242"/>
      <c r="Q149" s="242"/>
    </row>
    <row r="150" spans="1:17" ht="12.75" customHeight="1">
      <c r="A150" s="243"/>
      <c r="B150" s="244"/>
      <c r="C150" s="240"/>
      <c r="D150" s="245"/>
      <c r="E150" s="245"/>
      <c r="F150" s="246"/>
      <c r="G150" s="247"/>
      <c r="H150" s="247"/>
      <c r="I150" s="244"/>
      <c r="J150" s="240"/>
      <c r="K150" s="248"/>
      <c r="L150" s="240"/>
      <c r="M150" s="249"/>
      <c r="N150" s="242"/>
      <c r="O150" s="242"/>
      <c r="P150" s="242"/>
      <c r="Q150" s="242"/>
    </row>
    <row r="151" spans="1:17" ht="12.75" customHeight="1">
      <c r="A151" s="243"/>
      <c r="B151" s="244"/>
      <c r="C151" s="240"/>
      <c r="D151" s="245"/>
      <c r="E151" s="245"/>
      <c r="F151" s="246"/>
      <c r="G151" s="247"/>
      <c r="H151" s="247"/>
      <c r="I151" s="244"/>
      <c r="J151" s="240"/>
      <c r="K151" s="248"/>
      <c r="L151" s="240"/>
      <c r="M151" s="249"/>
      <c r="N151" s="242"/>
      <c r="O151" s="242"/>
      <c r="P151" s="242"/>
      <c r="Q151" s="242"/>
    </row>
    <row r="152" spans="1:17" ht="12.75" customHeight="1">
      <c r="A152" s="243"/>
      <c r="B152" s="244"/>
      <c r="C152" s="240"/>
      <c r="D152" s="245"/>
      <c r="E152" s="245"/>
      <c r="F152" s="246"/>
      <c r="G152" s="247"/>
      <c r="H152" s="247"/>
      <c r="I152" s="244"/>
      <c r="J152" s="240"/>
      <c r="K152" s="248"/>
      <c r="L152" s="240"/>
      <c r="M152" s="249"/>
      <c r="N152" s="242"/>
      <c r="O152" s="242"/>
      <c r="P152" s="242"/>
      <c r="Q152" s="242"/>
    </row>
    <row r="153" spans="1:17" ht="12.75" customHeight="1">
      <c r="A153" s="243"/>
      <c r="B153" s="244"/>
      <c r="C153" s="240"/>
      <c r="D153" s="245"/>
      <c r="E153" s="245"/>
      <c r="F153" s="246"/>
      <c r="G153" s="247"/>
      <c r="H153" s="247"/>
      <c r="I153" s="244"/>
      <c r="J153" s="240"/>
      <c r="K153" s="248"/>
      <c r="L153" s="240"/>
      <c r="M153" s="249"/>
      <c r="N153" s="242"/>
      <c r="O153" s="242"/>
      <c r="P153" s="242"/>
      <c r="Q153" s="242"/>
    </row>
    <row r="154" spans="1:17" ht="12.75" customHeight="1">
      <c r="A154" s="243"/>
      <c r="B154" s="244"/>
      <c r="C154" s="240"/>
      <c r="D154" s="245"/>
      <c r="E154" s="245"/>
      <c r="F154" s="246"/>
      <c r="G154" s="247"/>
      <c r="H154" s="247"/>
      <c r="I154" s="244"/>
      <c r="J154" s="240"/>
      <c r="K154" s="248"/>
      <c r="L154" s="240"/>
      <c r="M154" s="249"/>
      <c r="N154" s="242"/>
      <c r="O154" s="242"/>
      <c r="P154" s="242"/>
      <c r="Q154" s="242"/>
    </row>
    <row r="155" spans="1:17" ht="12.75" customHeight="1">
      <c r="A155" s="243"/>
      <c r="B155" s="244"/>
      <c r="C155" s="240"/>
      <c r="D155" s="245"/>
      <c r="E155" s="245"/>
      <c r="F155" s="246"/>
      <c r="G155" s="247"/>
      <c r="H155" s="247"/>
      <c r="I155" s="244"/>
      <c r="J155" s="240"/>
      <c r="K155" s="248"/>
      <c r="L155" s="240"/>
      <c r="M155" s="249"/>
      <c r="N155" s="242"/>
      <c r="O155" s="242"/>
      <c r="P155" s="242"/>
      <c r="Q155" s="242"/>
    </row>
    <row r="156" spans="1:17" ht="12.75" customHeight="1">
      <c r="A156" s="243"/>
      <c r="B156" s="244"/>
      <c r="C156" s="240"/>
      <c r="D156" s="245"/>
      <c r="E156" s="245"/>
      <c r="F156" s="246"/>
      <c r="G156" s="247"/>
      <c r="H156" s="247"/>
      <c r="I156" s="244"/>
      <c r="J156" s="240"/>
      <c r="K156" s="248"/>
      <c r="L156" s="240"/>
      <c r="M156" s="249"/>
      <c r="N156" s="242"/>
      <c r="O156" s="242"/>
      <c r="P156" s="242"/>
      <c r="Q156" s="242"/>
    </row>
    <row r="157" spans="1:17" ht="12.75" customHeight="1">
      <c r="A157" s="243"/>
      <c r="B157" s="244"/>
      <c r="C157" s="240"/>
      <c r="D157" s="245"/>
      <c r="E157" s="245"/>
      <c r="F157" s="246"/>
      <c r="G157" s="247"/>
      <c r="H157" s="247"/>
      <c r="I157" s="244"/>
      <c r="J157" s="240"/>
      <c r="K157" s="248"/>
      <c r="L157" s="240"/>
      <c r="M157" s="249"/>
      <c r="N157" s="242"/>
      <c r="O157" s="242"/>
      <c r="P157" s="242"/>
      <c r="Q157" s="242"/>
    </row>
    <row r="158" spans="1:17" ht="12.75" customHeight="1">
      <c r="A158" s="243"/>
      <c r="B158" s="244"/>
      <c r="C158" s="240"/>
      <c r="D158" s="245"/>
      <c r="E158" s="245"/>
      <c r="F158" s="246"/>
      <c r="G158" s="247"/>
      <c r="H158" s="247"/>
      <c r="I158" s="244"/>
      <c r="J158" s="240"/>
      <c r="K158" s="248"/>
      <c r="L158" s="240"/>
      <c r="M158" s="249"/>
      <c r="N158" s="242"/>
      <c r="O158" s="242"/>
      <c r="P158" s="242"/>
      <c r="Q158" s="242"/>
    </row>
    <row r="159" spans="1:17" ht="12.75" customHeight="1">
      <c r="A159" s="243"/>
      <c r="B159" s="244"/>
      <c r="C159" s="240"/>
      <c r="D159" s="245"/>
      <c r="E159" s="245"/>
      <c r="F159" s="246"/>
      <c r="G159" s="247"/>
      <c r="H159" s="247"/>
      <c r="I159" s="244"/>
      <c r="J159" s="240"/>
      <c r="K159" s="248"/>
      <c r="L159" s="240"/>
      <c r="M159" s="249"/>
      <c r="N159" s="242"/>
      <c r="O159" s="242"/>
      <c r="P159" s="242"/>
      <c r="Q159" s="242"/>
    </row>
    <row r="160" spans="1:17" ht="12.75" customHeight="1">
      <c r="A160" s="243"/>
      <c r="B160" s="244"/>
      <c r="C160" s="240"/>
      <c r="D160" s="245"/>
      <c r="E160" s="245"/>
      <c r="F160" s="246"/>
      <c r="G160" s="247"/>
      <c r="H160" s="247"/>
      <c r="I160" s="244"/>
      <c r="J160" s="240"/>
      <c r="K160" s="248"/>
      <c r="L160" s="240"/>
      <c r="M160" s="249"/>
      <c r="N160" s="242"/>
      <c r="O160" s="242"/>
      <c r="P160" s="242"/>
      <c r="Q160" s="242"/>
    </row>
    <row r="161" spans="1:17" ht="12.75" customHeight="1">
      <c r="A161" s="243"/>
      <c r="B161" s="244"/>
      <c r="C161" s="240"/>
      <c r="D161" s="245"/>
      <c r="E161" s="245"/>
      <c r="F161" s="246"/>
      <c r="G161" s="247"/>
      <c r="H161" s="247"/>
      <c r="I161" s="244"/>
      <c r="J161" s="240"/>
      <c r="K161" s="248"/>
      <c r="L161" s="240"/>
      <c r="M161" s="249"/>
      <c r="N161" s="242"/>
      <c r="O161" s="242"/>
      <c r="P161" s="242"/>
      <c r="Q161" s="242"/>
    </row>
    <row r="162" spans="1:17" ht="12.75" customHeight="1">
      <c r="A162" s="243"/>
      <c r="B162" s="244"/>
      <c r="C162" s="240"/>
      <c r="D162" s="245"/>
      <c r="E162" s="245"/>
      <c r="F162" s="246"/>
      <c r="G162" s="247"/>
      <c r="H162" s="247"/>
      <c r="I162" s="244"/>
      <c r="J162" s="240"/>
      <c r="K162" s="248"/>
      <c r="L162" s="240"/>
      <c r="M162" s="249"/>
      <c r="N162" s="242"/>
      <c r="O162" s="242"/>
      <c r="P162" s="242"/>
      <c r="Q162" s="242"/>
    </row>
    <row r="163" spans="1:17" ht="12.75" customHeight="1">
      <c r="A163" s="243"/>
      <c r="B163" s="244"/>
      <c r="C163" s="240"/>
      <c r="D163" s="245"/>
      <c r="E163" s="245"/>
      <c r="F163" s="246"/>
      <c r="G163" s="247"/>
      <c r="H163" s="247"/>
      <c r="I163" s="244"/>
      <c r="J163" s="240"/>
      <c r="K163" s="248"/>
      <c r="L163" s="240"/>
      <c r="M163" s="249"/>
      <c r="N163" s="242"/>
      <c r="O163" s="242"/>
      <c r="P163" s="242"/>
      <c r="Q163" s="242"/>
    </row>
    <row r="164" spans="1:17" ht="12.75" customHeight="1">
      <c r="A164" s="243"/>
      <c r="B164" s="244"/>
      <c r="C164" s="240"/>
      <c r="D164" s="245"/>
      <c r="E164" s="245"/>
      <c r="F164" s="246"/>
      <c r="G164" s="247"/>
      <c r="H164" s="247"/>
      <c r="I164" s="244"/>
      <c r="J164" s="240"/>
      <c r="K164" s="248"/>
      <c r="L164" s="240"/>
      <c r="M164" s="249"/>
      <c r="N164" s="242"/>
      <c r="O164" s="242"/>
      <c r="P164" s="242"/>
      <c r="Q164" s="242"/>
    </row>
    <row r="165" spans="1:17" ht="12.75" customHeight="1">
      <c r="A165" s="243"/>
      <c r="B165" s="244"/>
      <c r="C165" s="240"/>
      <c r="D165" s="245"/>
      <c r="E165" s="245"/>
      <c r="F165" s="246"/>
      <c r="G165" s="247"/>
      <c r="H165" s="247"/>
      <c r="I165" s="244"/>
      <c r="J165" s="240"/>
      <c r="K165" s="248"/>
      <c r="L165" s="240"/>
      <c r="M165" s="249"/>
      <c r="N165" s="242"/>
      <c r="O165" s="242"/>
      <c r="P165" s="242"/>
      <c r="Q165" s="242"/>
    </row>
    <row r="166" spans="1:17" ht="12.75" customHeight="1">
      <c r="A166" s="243"/>
      <c r="B166" s="244"/>
      <c r="C166" s="240"/>
      <c r="D166" s="245"/>
      <c r="E166" s="245"/>
      <c r="F166" s="246"/>
      <c r="G166" s="247"/>
      <c r="H166" s="247"/>
      <c r="I166" s="244"/>
      <c r="J166" s="240"/>
      <c r="K166" s="248"/>
      <c r="L166" s="240"/>
      <c r="M166" s="249"/>
      <c r="N166" s="242"/>
      <c r="O166" s="242"/>
      <c r="P166" s="242"/>
      <c r="Q166" s="242"/>
    </row>
    <row r="167" spans="1:17" ht="12.75" customHeight="1">
      <c r="A167" s="243"/>
      <c r="B167" s="244"/>
      <c r="C167" s="240"/>
      <c r="D167" s="245"/>
      <c r="E167" s="245"/>
      <c r="F167" s="246"/>
      <c r="G167" s="247"/>
      <c r="H167" s="247"/>
      <c r="I167" s="244"/>
      <c r="J167" s="240"/>
      <c r="K167" s="248"/>
      <c r="L167" s="240"/>
      <c r="M167" s="249"/>
      <c r="N167" s="242"/>
      <c r="O167" s="242"/>
      <c r="P167" s="242"/>
      <c r="Q167" s="242"/>
    </row>
    <row r="168" spans="1:17" ht="12.75" customHeight="1">
      <c r="A168" s="243"/>
      <c r="B168" s="244"/>
      <c r="C168" s="240"/>
      <c r="D168" s="245"/>
      <c r="E168" s="245"/>
      <c r="F168" s="246"/>
      <c r="G168" s="247"/>
      <c r="H168" s="247"/>
      <c r="I168" s="244"/>
      <c r="J168" s="240"/>
      <c r="K168" s="248"/>
      <c r="L168" s="240"/>
      <c r="M168" s="249"/>
      <c r="N168" s="242"/>
      <c r="O168" s="242"/>
      <c r="P168" s="242"/>
      <c r="Q168" s="242"/>
    </row>
    <row r="169" spans="1:17" ht="12.75" customHeight="1">
      <c r="A169" s="243"/>
      <c r="B169" s="244"/>
      <c r="C169" s="240"/>
      <c r="D169" s="245"/>
      <c r="E169" s="245"/>
      <c r="F169" s="246"/>
      <c r="G169" s="247"/>
      <c r="H169" s="247"/>
      <c r="I169" s="244"/>
      <c r="J169" s="240"/>
      <c r="K169" s="248"/>
      <c r="L169" s="240"/>
      <c r="M169" s="249"/>
      <c r="N169" s="242"/>
      <c r="O169" s="242"/>
      <c r="P169" s="242"/>
      <c r="Q169" s="242"/>
    </row>
    <row r="170" spans="1:17" ht="12.75" customHeight="1">
      <c r="A170" s="243"/>
      <c r="B170" s="244"/>
      <c r="C170" s="240"/>
      <c r="D170" s="245"/>
      <c r="E170" s="245"/>
      <c r="F170" s="246"/>
      <c r="G170" s="247"/>
      <c r="H170" s="247"/>
      <c r="I170" s="244"/>
      <c r="J170" s="240"/>
      <c r="K170" s="248"/>
      <c r="L170" s="240"/>
      <c r="M170" s="249"/>
      <c r="N170" s="242"/>
      <c r="O170" s="242"/>
      <c r="P170" s="242"/>
      <c r="Q170" s="242"/>
    </row>
    <row r="171" spans="1:17" ht="12.75" customHeight="1">
      <c r="A171" s="243"/>
      <c r="B171" s="244"/>
      <c r="C171" s="240"/>
      <c r="D171" s="245"/>
      <c r="E171" s="245"/>
      <c r="F171" s="246"/>
      <c r="G171" s="247"/>
      <c r="H171" s="247"/>
      <c r="I171" s="244"/>
      <c r="J171" s="240"/>
      <c r="K171" s="248"/>
      <c r="L171" s="240"/>
      <c r="M171" s="249"/>
      <c r="N171" s="242"/>
      <c r="O171" s="242"/>
      <c r="P171" s="242"/>
      <c r="Q171" s="242"/>
    </row>
    <row r="172" spans="1:17" ht="12.75" customHeight="1">
      <c r="A172" s="243"/>
      <c r="B172" s="244"/>
      <c r="C172" s="240"/>
      <c r="D172" s="245"/>
      <c r="E172" s="245"/>
      <c r="F172" s="246"/>
      <c r="G172" s="247"/>
      <c r="H172" s="247"/>
      <c r="I172" s="244"/>
      <c r="J172" s="240"/>
      <c r="K172" s="248"/>
      <c r="L172" s="240"/>
      <c r="M172" s="249"/>
      <c r="N172" s="242"/>
      <c r="O172" s="242"/>
      <c r="P172" s="242"/>
      <c r="Q172" s="242"/>
    </row>
    <row r="173" spans="1:17" ht="12.75" customHeight="1">
      <c r="A173" s="243"/>
      <c r="B173" s="244"/>
      <c r="C173" s="240"/>
      <c r="D173" s="245"/>
      <c r="E173" s="245"/>
      <c r="F173" s="246"/>
      <c r="G173" s="247"/>
      <c r="H173" s="247"/>
      <c r="I173" s="244"/>
      <c r="J173" s="240"/>
      <c r="K173" s="248"/>
      <c r="L173" s="240"/>
      <c r="M173" s="249"/>
      <c r="N173" s="242"/>
      <c r="O173" s="242"/>
      <c r="P173" s="242"/>
      <c r="Q173" s="242"/>
    </row>
    <row r="174" spans="1:17" ht="12.75" customHeight="1">
      <c r="A174" s="243"/>
      <c r="B174" s="244"/>
      <c r="C174" s="240"/>
      <c r="D174" s="245"/>
      <c r="E174" s="245"/>
      <c r="F174" s="246"/>
      <c r="G174" s="247"/>
      <c r="H174" s="247"/>
      <c r="I174" s="244"/>
      <c r="J174" s="240"/>
      <c r="K174" s="248"/>
      <c r="L174" s="240"/>
      <c r="M174" s="249"/>
      <c r="N174" s="242"/>
      <c r="O174" s="242"/>
      <c r="P174" s="242"/>
      <c r="Q174" s="242"/>
    </row>
    <row r="175" spans="1:17" ht="12.75" customHeight="1">
      <c r="A175" s="243"/>
      <c r="B175" s="244"/>
      <c r="C175" s="240"/>
      <c r="D175" s="245"/>
      <c r="E175" s="245"/>
      <c r="F175" s="246"/>
      <c r="G175" s="247"/>
      <c r="H175" s="247"/>
      <c r="I175" s="244"/>
      <c r="J175" s="240"/>
      <c r="K175" s="248"/>
      <c r="L175" s="240"/>
      <c r="M175" s="249"/>
      <c r="N175" s="242"/>
      <c r="O175" s="242"/>
      <c r="P175" s="242"/>
      <c r="Q175" s="242"/>
    </row>
    <row r="176" spans="1:17" ht="12.75" customHeight="1">
      <c r="A176" s="243"/>
      <c r="B176" s="244"/>
      <c r="C176" s="240"/>
      <c r="D176" s="245"/>
      <c r="E176" s="245"/>
      <c r="F176" s="246"/>
      <c r="G176" s="247"/>
      <c r="H176" s="247"/>
      <c r="I176" s="244"/>
      <c r="J176" s="240"/>
      <c r="K176" s="248"/>
      <c r="L176" s="240"/>
      <c r="M176" s="249"/>
      <c r="N176" s="242"/>
      <c r="O176" s="242"/>
      <c r="P176" s="242"/>
      <c r="Q176" s="242"/>
    </row>
    <row r="177" spans="1:17" ht="12.75" customHeight="1">
      <c r="A177" s="243"/>
      <c r="B177" s="244"/>
      <c r="C177" s="240"/>
      <c r="D177" s="245"/>
      <c r="E177" s="245"/>
      <c r="F177" s="246"/>
      <c r="G177" s="247"/>
      <c r="H177" s="247"/>
      <c r="I177" s="244"/>
      <c r="J177" s="240"/>
      <c r="K177" s="248"/>
      <c r="L177" s="240"/>
      <c r="M177" s="249"/>
      <c r="N177" s="242"/>
      <c r="O177" s="242"/>
      <c r="P177" s="242"/>
      <c r="Q177" s="242"/>
    </row>
    <row r="178" spans="1:17" ht="12.75" customHeight="1">
      <c r="A178" s="243"/>
      <c r="B178" s="244"/>
      <c r="C178" s="240"/>
      <c r="D178" s="245"/>
      <c r="E178" s="245"/>
      <c r="F178" s="246"/>
      <c r="G178" s="247"/>
      <c r="H178" s="247"/>
      <c r="I178" s="244"/>
      <c r="J178" s="240"/>
      <c r="K178" s="248"/>
      <c r="L178" s="240"/>
      <c r="M178" s="249"/>
      <c r="N178" s="242"/>
      <c r="O178" s="242"/>
      <c r="P178" s="242"/>
      <c r="Q178" s="242"/>
    </row>
    <row r="179" spans="1:17" ht="12.75" customHeight="1">
      <c r="A179" s="243"/>
      <c r="B179" s="244"/>
      <c r="C179" s="240"/>
      <c r="D179" s="245"/>
      <c r="E179" s="245"/>
      <c r="F179" s="246"/>
      <c r="G179" s="247"/>
      <c r="H179" s="247"/>
      <c r="I179" s="244"/>
      <c r="J179" s="240"/>
      <c r="K179" s="248"/>
      <c r="L179" s="240"/>
      <c r="M179" s="249"/>
      <c r="N179" s="242"/>
      <c r="O179" s="242"/>
      <c r="P179" s="242"/>
      <c r="Q179" s="242"/>
    </row>
    <row r="180" spans="1:17" ht="12.75" customHeight="1">
      <c r="A180" s="243"/>
      <c r="B180" s="244"/>
      <c r="C180" s="240"/>
      <c r="D180" s="245"/>
      <c r="E180" s="245"/>
      <c r="F180" s="246"/>
      <c r="G180" s="247"/>
      <c r="H180" s="247"/>
      <c r="I180" s="244"/>
      <c r="J180" s="240"/>
      <c r="K180" s="248"/>
      <c r="L180" s="240"/>
      <c r="M180" s="249"/>
      <c r="N180" s="242"/>
      <c r="O180" s="242"/>
      <c r="P180" s="242"/>
      <c r="Q180" s="242"/>
    </row>
    <row r="181" spans="1:17" ht="12.75" customHeight="1">
      <c r="A181" s="243"/>
      <c r="B181" s="244"/>
      <c r="C181" s="240"/>
      <c r="D181" s="245"/>
      <c r="E181" s="245"/>
      <c r="F181" s="246"/>
      <c r="G181" s="247"/>
      <c r="H181" s="247"/>
      <c r="I181" s="244"/>
      <c r="J181" s="240"/>
      <c r="K181" s="248"/>
      <c r="L181" s="240"/>
      <c r="M181" s="249"/>
      <c r="N181" s="242"/>
      <c r="O181" s="242"/>
      <c r="P181" s="242"/>
      <c r="Q181" s="242"/>
    </row>
    <row r="182" spans="1:17" ht="12.75" customHeight="1">
      <c r="A182" s="243"/>
      <c r="B182" s="244"/>
      <c r="C182" s="240"/>
      <c r="D182" s="245"/>
      <c r="E182" s="245"/>
      <c r="F182" s="246"/>
      <c r="G182" s="247"/>
      <c r="H182" s="247"/>
      <c r="I182" s="244"/>
      <c r="J182" s="240"/>
      <c r="K182" s="248"/>
      <c r="L182" s="240"/>
      <c r="M182" s="249"/>
      <c r="N182" s="242"/>
      <c r="O182" s="242"/>
      <c r="P182" s="242"/>
      <c r="Q182" s="242"/>
    </row>
    <row r="183" spans="1:17" ht="12.75" customHeight="1">
      <c r="A183" s="243"/>
      <c r="B183" s="244"/>
      <c r="C183" s="240"/>
      <c r="D183" s="245"/>
      <c r="E183" s="245"/>
      <c r="F183" s="246"/>
      <c r="G183" s="247"/>
      <c r="H183" s="247"/>
      <c r="I183" s="244"/>
      <c r="J183" s="240"/>
      <c r="K183" s="248"/>
      <c r="L183" s="240"/>
      <c r="M183" s="249"/>
      <c r="N183" s="242"/>
      <c r="O183" s="242"/>
      <c r="P183" s="242"/>
      <c r="Q183" s="242"/>
    </row>
    <row r="184" spans="1:17" ht="12.75" customHeight="1">
      <c r="A184" s="243"/>
      <c r="B184" s="244"/>
      <c r="C184" s="240"/>
      <c r="D184" s="245"/>
      <c r="E184" s="245"/>
      <c r="F184" s="246"/>
      <c r="G184" s="247"/>
      <c r="H184" s="247"/>
      <c r="I184" s="244"/>
      <c r="J184" s="240"/>
      <c r="K184" s="248"/>
      <c r="L184" s="240"/>
      <c r="M184" s="249"/>
      <c r="N184" s="242"/>
      <c r="O184" s="242"/>
      <c r="P184" s="242"/>
      <c r="Q184" s="242"/>
    </row>
    <row r="185" spans="1:17" ht="12.75" customHeight="1">
      <c r="A185" s="243"/>
      <c r="B185" s="244"/>
      <c r="C185" s="240"/>
      <c r="D185" s="245"/>
      <c r="E185" s="245"/>
      <c r="F185" s="246"/>
      <c r="G185" s="247"/>
      <c r="H185" s="247"/>
      <c r="I185" s="244"/>
      <c r="J185" s="240"/>
      <c r="K185" s="248"/>
      <c r="L185" s="240"/>
      <c r="M185" s="249"/>
      <c r="N185" s="242"/>
      <c r="O185" s="242"/>
      <c r="P185" s="242"/>
      <c r="Q185" s="242"/>
    </row>
    <row r="186" spans="1:17" ht="12.75" customHeight="1">
      <c r="A186" s="243"/>
      <c r="B186" s="244"/>
      <c r="C186" s="240"/>
      <c r="D186" s="245"/>
      <c r="E186" s="245"/>
      <c r="F186" s="246"/>
      <c r="G186" s="247"/>
      <c r="H186" s="247"/>
      <c r="I186" s="244"/>
      <c r="J186" s="240"/>
      <c r="K186" s="248"/>
      <c r="L186" s="240"/>
      <c r="M186" s="249"/>
      <c r="N186" s="242"/>
      <c r="O186" s="242"/>
      <c r="P186" s="242"/>
      <c r="Q186" s="242"/>
    </row>
    <row r="187" spans="1:17" ht="12.75" customHeight="1">
      <c r="A187" s="243"/>
      <c r="B187" s="244"/>
      <c r="C187" s="240"/>
      <c r="D187" s="245"/>
      <c r="E187" s="245"/>
      <c r="F187" s="246"/>
      <c r="G187" s="247"/>
      <c r="H187" s="247"/>
      <c r="I187" s="244"/>
      <c r="J187" s="240"/>
      <c r="K187" s="248"/>
      <c r="L187" s="240"/>
      <c r="M187" s="249"/>
      <c r="N187" s="242"/>
      <c r="O187" s="242"/>
      <c r="P187" s="242"/>
      <c r="Q187" s="242"/>
    </row>
    <row r="188" spans="1:17" ht="12.75" customHeight="1">
      <c r="A188" s="243"/>
      <c r="B188" s="244"/>
      <c r="C188" s="240"/>
      <c r="D188" s="245"/>
      <c r="E188" s="245"/>
      <c r="F188" s="246"/>
      <c r="G188" s="247"/>
      <c r="H188" s="247"/>
      <c r="I188" s="244"/>
      <c r="J188" s="240"/>
      <c r="K188" s="248"/>
      <c r="L188" s="240"/>
      <c r="M188" s="249"/>
      <c r="N188" s="242"/>
      <c r="O188" s="242"/>
      <c r="P188" s="242"/>
      <c r="Q188" s="242"/>
    </row>
    <row r="189" spans="1:17" ht="12.75" customHeight="1">
      <c r="A189" s="243"/>
      <c r="B189" s="244"/>
      <c r="C189" s="240"/>
      <c r="D189" s="245"/>
      <c r="E189" s="245"/>
      <c r="F189" s="246"/>
      <c r="G189" s="247"/>
      <c r="H189" s="247"/>
      <c r="I189" s="244"/>
      <c r="J189" s="240"/>
      <c r="K189" s="248"/>
      <c r="L189" s="240"/>
      <c r="M189" s="249"/>
      <c r="N189" s="242"/>
      <c r="O189" s="242"/>
      <c r="P189" s="242"/>
      <c r="Q189" s="242"/>
    </row>
    <row r="190" spans="1:17" ht="12.75" customHeight="1">
      <c r="A190" s="243"/>
      <c r="B190" s="244"/>
      <c r="C190" s="240"/>
      <c r="D190" s="245"/>
      <c r="E190" s="245"/>
      <c r="F190" s="246"/>
      <c r="G190" s="247"/>
      <c r="H190" s="247"/>
      <c r="I190" s="244"/>
      <c r="J190" s="240"/>
      <c r="K190" s="248"/>
      <c r="L190" s="240"/>
      <c r="M190" s="249"/>
      <c r="N190" s="242"/>
      <c r="O190" s="242"/>
      <c r="P190" s="242"/>
      <c r="Q190" s="242"/>
    </row>
    <row r="191" spans="1:17" ht="12.75" customHeight="1">
      <c r="A191" s="243"/>
      <c r="B191" s="244"/>
      <c r="C191" s="240"/>
      <c r="D191" s="245"/>
      <c r="E191" s="245"/>
      <c r="F191" s="246"/>
      <c r="G191" s="247"/>
      <c r="H191" s="247"/>
      <c r="I191" s="244"/>
      <c r="J191" s="240"/>
      <c r="K191" s="248"/>
      <c r="L191" s="240"/>
      <c r="M191" s="249"/>
      <c r="N191" s="242"/>
      <c r="O191" s="242"/>
      <c r="P191" s="242"/>
      <c r="Q191" s="242"/>
    </row>
    <row r="192" spans="1:17" ht="12.75" customHeight="1">
      <c r="A192" s="243"/>
      <c r="B192" s="244"/>
      <c r="C192" s="240"/>
      <c r="D192" s="245"/>
      <c r="E192" s="245"/>
      <c r="F192" s="246"/>
      <c r="G192" s="247"/>
      <c r="H192" s="247"/>
      <c r="I192" s="244"/>
      <c r="J192" s="240"/>
      <c r="K192" s="248"/>
      <c r="L192" s="240"/>
      <c r="M192" s="249"/>
      <c r="N192" s="242"/>
      <c r="O192" s="242"/>
      <c r="P192" s="242"/>
      <c r="Q192" s="242"/>
    </row>
    <row r="193" spans="1:17" ht="12.75" customHeight="1">
      <c r="A193" s="243"/>
      <c r="B193" s="244"/>
      <c r="C193" s="240"/>
      <c r="D193" s="245"/>
      <c r="E193" s="245"/>
      <c r="F193" s="246"/>
      <c r="G193" s="247"/>
      <c r="H193" s="247"/>
      <c r="I193" s="244"/>
      <c r="J193" s="240"/>
      <c r="K193" s="248"/>
      <c r="L193" s="240"/>
      <c r="M193" s="249"/>
      <c r="N193" s="242"/>
      <c r="O193" s="242"/>
      <c r="P193" s="242"/>
      <c r="Q193" s="242"/>
    </row>
    <row r="194" spans="1:17" ht="12.75" customHeight="1">
      <c r="A194" s="243"/>
      <c r="B194" s="244"/>
      <c r="C194" s="240"/>
      <c r="D194" s="245"/>
      <c r="E194" s="245"/>
      <c r="F194" s="246"/>
      <c r="G194" s="247"/>
      <c r="H194" s="247"/>
      <c r="I194" s="244"/>
      <c r="J194" s="240"/>
      <c r="K194" s="248"/>
      <c r="L194" s="240"/>
      <c r="M194" s="249"/>
      <c r="N194" s="242"/>
      <c r="O194" s="242"/>
      <c r="P194" s="242"/>
      <c r="Q194" s="242"/>
    </row>
    <row r="195" spans="1:17" ht="12.75" customHeight="1">
      <c r="A195" s="243"/>
      <c r="B195" s="244"/>
      <c r="C195" s="240"/>
      <c r="D195" s="245"/>
      <c r="E195" s="245"/>
      <c r="F195" s="246"/>
      <c r="G195" s="247"/>
      <c r="H195" s="247"/>
      <c r="I195" s="244"/>
      <c r="J195" s="240"/>
      <c r="K195" s="248"/>
      <c r="L195" s="240"/>
      <c r="M195" s="249"/>
      <c r="N195" s="242"/>
      <c r="O195" s="242"/>
      <c r="P195" s="242"/>
      <c r="Q195" s="242"/>
    </row>
    <row r="196" spans="1:17" ht="12.75" customHeight="1">
      <c r="A196" s="243"/>
      <c r="B196" s="244"/>
      <c r="C196" s="240"/>
      <c r="D196" s="245"/>
      <c r="E196" s="245"/>
      <c r="F196" s="246"/>
      <c r="G196" s="247"/>
      <c r="H196" s="247"/>
      <c r="I196" s="244"/>
      <c r="J196" s="240"/>
      <c r="K196" s="248"/>
      <c r="L196" s="240"/>
      <c r="M196" s="249"/>
      <c r="N196" s="242"/>
      <c r="O196" s="242"/>
      <c r="P196" s="242"/>
      <c r="Q196" s="242"/>
    </row>
    <row r="197" spans="1:17" ht="12.75" customHeight="1">
      <c r="A197" s="243"/>
      <c r="B197" s="244"/>
      <c r="C197" s="240"/>
      <c r="D197" s="245"/>
      <c r="E197" s="245"/>
      <c r="F197" s="246"/>
      <c r="G197" s="247"/>
      <c r="H197" s="247"/>
      <c r="I197" s="244"/>
      <c r="J197" s="240"/>
      <c r="K197" s="248"/>
      <c r="L197" s="240"/>
      <c r="M197" s="249"/>
      <c r="N197" s="242"/>
      <c r="O197" s="242"/>
      <c r="P197" s="242"/>
      <c r="Q197" s="242"/>
    </row>
    <row r="198" spans="1:17" ht="12.75" customHeight="1">
      <c r="A198" s="243"/>
      <c r="B198" s="244"/>
      <c r="C198" s="240"/>
      <c r="D198" s="245"/>
      <c r="E198" s="245"/>
      <c r="F198" s="246"/>
      <c r="G198" s="247"/>
      <c r="H198" s="247"/>
      <c r="I198" s="244"/>
      <c r="J198" s="240"/>
      <c r="K198" s="248"/>
      <c r="L198" s="240"/>
      <c r="M198" s="249"/>
      <c r="N198" s="242"/>
      <c r="O198" s="242"/>
      <c r="P198" s="242"/>
      <c r="Q198" s="242"/>
    </row>
    <row r="199" spans="1:17" ht="12.75" customHeight="1">
      <c r="A199" s="243"/>
      <c r="B199" s="244"/>
      <c r="C199" s="240"/>
      <c r="D199" s="245"/>
      <c r="E199" s="245"/>
      <c r="F199" s="246"/>
      <c r="G199" s="247"/>
      <c r="H199" s="247"/>
      <c r="I199" s="244"/>
      <c r="J199" s="240"/>
      <c r="K199" s="248"/>
      <c r="L199" s="240"/>
      <c r="M199" s="249"/>
      <c r="N199" s="242"/>
      <c r="O199" s="242"/>
      <c r="P199" s="242"/>
      <c r="Q199" s="242"/>
    </row>
    <row r="200" spans="1:17" ht="12.75" customHeight="1">
      <c r="A200" s="243"/>
      <c r="B200" s="244"/>
      <c r="C200" s="240"/>
      <c r="D200" s="245"/>
      <c r="E200" s="245"/>
      <c r="F200" s="246"/>
      <c r="G200" s="247"/>
      <c r="H200" s="247"/>
      <c r="I200" s="244"/>
      <c r="J200" s="240"/>
      <c r="K200" s="248"/>
      <c r="L200" s="240"/>
      <c r="M200" s="249"/>
      <c r="N200" s="242"/>
      <c r="O200" s="242"/>
      <c r="P200" s="242"/>
      <c r="Q200" s="242"/>
    </row>
    <row r="201" spans="1:17" ht="12.75" customHeight="1">
      <c r="A201" s="243"/>
      <c r="B201" s="244"/>
      <c r="C201" s="240"/>
      <c r="D201" s="245"/>
      <c r="E201" s="245"/>
      <c r="F201" s="246"/>
      <c r="G201" s="247"/>
      <c r="H201" s="247"/>
      <c r="I201" s="244"/>
      <c r="J201" s="240"/>
      <c r="K201" s="248"/>
      <c r="L201" s="240"/>
      <c r="M201" s="249"/>
      <c r="N201" s="242"/>
      <c r="O201" s="242"/>
      <c r="P201" s="242"/>
      <c r="Q201" s="242"/>
    </row>
    <row r="202" spans="1:17" ht="12.75" customHeight="1">
      <c r="A202" s="243"/>
      <c r="B202" s="244"/>
      <c r="C202" s="240"/>
      <c r="D202" s="245"/>
      <c r="E202" s="245"/>
      <c r="F202" s="246"/>
      <c r="G202" s="247"/>
      <c r="H202" s="247"/>
      <c r="I202" s="244"/>
      <c r="J202" s="240"/>
      <c r="K202" s="248"/>
      <c r="L202" s="240"/>
      <c r="M202" s="249"/>
      <c r="N202" s="242"/>
      <c r="O202" s="242"/>
      <c r="P202" s="242"/>
      <c r="Q202" s="242"/>
    </row>
    <row r="203" spans="1:17" ht="12.75" customHeight="1">
      <c r="A203" s="243"/>
      <c r="B203" s="244"/>
      <c r="C203" s="240"/>
      <c r="D203" s="245"/>
      <c r="E203" s="245"/>
      <c r="F203" s="246"/>
      <c r="G203" s="247"/>
      <c r="H203" s="247"/>
      <c r="I203" s="244"/>
      <c r="J203" s="240"/>
      <c r="K203" s="248"/>
      <c r="L203" s="240"/>
      <c r="M203" s="249"/>
      <c r="N203" s="242"/>
      <c r="O203" s="242"/>
      <c r="P203" s="242"/>
      <c r="Q203" s="242"/>
    </row>
    <row r="204" spans="1:17" ht="12.75" customHeight="1">
      <c r="A204" s="243"/>
      <c r="B204" s="244"/>
      <c r="C204" s="240"/>
      <c r="D204" s="245"/>
      <c r="E204" s="245"/>
      <c r="F204" s="246"/>
      <c r="G204" s="247"/>
      <c r="H204" s="247"/>
      <c r="I204" s="244"/>
      <c r="J204" s="240"/>
      <c r="K204" s="248"/>
      <c r="L204" s="240"/>
      <c r="M204" s="249"/>
      <c r="N204" s="242"/>
      <c r="O204" s="242"/>
      <c r="P204" s="242"/>
      <c r="Q204" s="242"/>
    </row>
    <row r="205" spans="1:17" ht="12.75" customHeight="1">
      <c r="A205" s="243"/>
      <c r="B205" s="244"/>
      <c r="C205" s="240"/>
      <c r="D205" s="245"/>
      <c r="E205" s="245"/>
      <c r="F205" s="246"/>
      <c r="G205" s="247"/>
      <c r="H205" s="247"/>
      <c r="I205" s="244"/>
      <c r="J205" s="240"/>
      <c r="K205" s="248"/>
      <c r="L205" s="240"/>
      <c r="M205" s="249"/>
      <c r="N205" s="242"/>
      <c r="O205" s="242"/>
      <c r="P205" s="242"/>
      <c r="Q205" s="242"/>
    </row>
    <row r="206" spans="1:17" ht="12.75" customHeight="1">
      <c r="A206" s="243"/>
      <c r="B206" s="244"/>
      <c r="C206" s="240"/>
      <c r="D206" s="245"/>
      <c r="E206" s="245"/>
      <c r="F206" s="246"/>
      <c r="G206" s="247"/>
      <c r="H206" s="247"/>
      <c r="I206" s="244"/>
      <c r="J206" s="240"/>
      <c r="K206" s="248"/>
      <c r="L206" s="240"/>
      <c r="M206" s="249"/>
      <c r="N206" s="242"/>
      <c r="O206" s="242"/>
      <c r="P206" s="242"/>
      <c r="Q206" s="242"/>
    </row>
    <row r="207" spans="1:17" ht="12.75" customHeight="1">
      <c r="A207" s="243"/>
      <c r="B207" s="244"/>
      <c r="C207" s="240"/>
      <c r="D207" s="245"/>
      <c r="E207" s="245"/>
      <c r="F207" s="246"/>
      <c r="G207" s="247"/>
      <c r="H207" s="247"/>
      <c r="I207" s="244"/>
      <c r="J207" s="240"/>
      <c r="K207" s="248"/>
      <c r="L207" s="240"/>
      <c r="M207" s="249"/>
      <c r="N207" s="242"/>
      <c r="O207" s="242"/>
      <c r="P207" s="242"/>
      <c r="Q207" s="242"/>
    </row>
    <row r="208" spans="1:17" ht="12.75" customHeight="1">
      <c r="A208" s="243"/>
      <c r="B208" s="244"/>
      <c r="C208" s="240"/>
      <c r="D208" s="245"/>
      <c r="E208" s="245"/>
      <c r="F208" s="246"/>
      <c r="G208" s="247"/>
      <c r="H208" s="247"/>
      <c r="I208" s="244"/>
      <c r="J208" s="240"/>
      <c r="K208" s="248"/>
      <c r="L208" s="240"/>
      <c r="M208" s="249"/>
      <c r="N208" s="242"/>
      <c r="O208" s="242"/>
      <c r="P208" s="242"/>
      <c r="Q208" s="242"/>
    </row>
    <row r="209" spans="1:17" ht="12.75" customHeight="1">
      <c r="A209" s="243"/>
      <c r="B209" s="244"/>
      <c r="C209" s="240"/>
      <c r="D209" s="245"/>
      <c r="E209" s="245"/>
      <c r="F209" s="246"/>
      <c r="G209" s="247"/>
      <c r="H209" s="247"/>
      <c r="I209" s="244"/>
      <c r="J209" s="240"/>
      <c r="K209" s="248"/>
      <c r="L209" s="240"/>
      <c r="M209" s="249"/>
      <c r="N209" s="242"/>
      <c r="O209" s="242"/>
      <c r="P209" s="242"/>
      <c r="Q209" s="242"/>
    </row>
    <row r="210" spans="1:17" ht="12.75" customHeight="1">
      <c r="A210" s="243"/>
      <c r="B210" s="244"/>
      <c r="C210" s="240"/>
      <c r="D210" s="245"/>
      <c r="E210" s="245"/>
      <c r="F210" s="246"/>
      <c r="G210" s="247"/>
      <c r="H210" s="247"/>
      <c r="I210" s="244"/>
      <c r="J210" s="240"/>
      <c r="K210" s="248"/>
      <c r="L210" s="240"/>
      <c r="M210" s="249"/>
      <c r="N210" s="242"/>
      <c r="O210" s="242"/>
      <c r="P210" s="242"/>
      <c r="Q210" s="242"/>
    </row>
    <row r="211" spans="1:17" ht="12.75" customHeight="1">
      <c r="A211" s="243"/>
      <c r="B211" s="244"/>
      <c r="C211" s="240"/>
      <c r="D211" s="245"/>
      <c r="E211" s="245"/>
      <c r="F211" s="246"/>
      <c r="G211" s="247"/>
      <c r="H211" s="247"/>
      <c r="I211" s="244"/>
      <c r="J211" s="240"/>
      <c r="K211" s="248"/>
      <c r="L211" s="240"/>
      <c r="M211" s="249"/>
      <c r="N211" s="242"/>
      <c r="O211" s="242"/>
      <c r="P211" s="242"/>
      <c r="Q211" s="242"/>
    </row>
    <row r="212" spans="1:17" ht="12.75" customHeight="1">
      <c r="A212" s="243"/>
      <c r="B212" s="244"/>
      <c r="C212" s="240"/>
      <c r="D212" s="245"/>
      <c r="E212" s="245"/>
      <c r="F212" s="246"/>
      <c r="G212" s="247"/>
      <c r="H212" s="247"/>
      <c r="I212" s="244"/>
      <c r="J212" s="240"/>
      <c r="K212" s="248"/>
      <c r="L212" s="240"/>
      <c r="M212" s="249"/>
      <c r="N212" s="242"/>
      <c r="O212" s="242"/>
      <c r="P212" s="242"/>
      <c r="Q212" s="242"/>
    </row>
    <row r="213" spans="1:17" ht="12.75" customHeight="1">
      <c r="A213" s="243"/>
      <c r="B213" s="244"/>
      <c r="C213" s="240"/>
      <c r="D213" s="245"/>
      <c r="E213" s="245"/>
      <c r="F213" s="246"/>
      <c r="G213" s="247"/>
      <c r="H213" s="247"/>
      <c r="I213" s="244"/>
      <c r="J213" s="240"/>
      <c r="K213" s="248"/>
      <c r="L213" s="240"/>
      <c r="M213" s="249"/>
      <c r="N213" s="242"/>
      <c r="O213" s="242"/>
      <c r="P213" s="242"/>
      <c r="Q213" s="242"/>
    </row>
    <row r="214" spans="1:17" ht="12.75" customHeight="1">
      <c r="A214" s="243"/>
      <c r="B214" s="244"/>
      <c r="C214" s="240"/>
      <c r="D214" s="245"/>
      <c r="E214" s="245"/>
      <c r="F214" s="246"/>
      <c r="G214" s="247"/>
      <c r="H214" s="247"/>
      <c r="I214" s="244"/>
      <c r="J214" s="240"/>
      <c r="K214" s="248"/>
      <c r="L214" s="240"/>
      <c r="M214" s="249"/>
      <c r="N214" s="242"/>
      <c r="O214" s="242"/>
      <c r="P214" s="242"/>
      <c r="Q214" s="242"/>
    </row>
    <row r="215" spans="1:17" ht="12.75" customHeight="1">
      <c r="A215" s="243"/>
      <c r="B215" s="244"/>
      <c r="C215" s="240"/>
      <c r="D215" s="245"/>
      <c r="E215" s="245"/>
      <c r="F215" s="246"/>
      <c r="G215" s="247"/>
      <c r="H215" s="247"/>
      <c r="I215" s="244"/>
      <c r="J215" s="240"/>
      <c r="K215" s="248"/>
      <c r="L215" s="240"/>
      <c r="M215" s="249"/>
      <c r="N215" s="242"/>
      <c r="O215" s="242"/>
      <c r="P215" s="242"/>
      <c r="Q215" s="242"/>
    </row>
    <row r="216" spans="1:17" ht="12.75" customHeight="1">
      <c r="A216" s="243"/>
      <c r="B216" s="244"/>
      <c r="C216" s="240"/>
      <c r="D216" s="245"/>
      <c r="E216" s="245"/>
      <c r="F216" s="246"/>
      <c r="G216" s="247"/>
      <c r="H216" s="247"/>
      <c r="I216" s="244"/>
      <c r="J216" s="240"/>
      <c r="K216" s="248"/>
      <c r="L216" s="240"/>
      <c r="M216" s="249"/>
      <c r="N216" s="242"/>
      <c r="O216" s="242"/>
      <c r="P216" s="242"/>
      <c r="Q216" s="242"/>
    </row>
    <row r="217" spans="1:17" ht="12.75" customHeight="1">
      <c r="A217" s="243"/>
      <c r="B217" s="244"/>
      <c r="C217" s="240"/>
      <c r="D217" s="245"/>
      <c r="E217" s="245"/>
      <c r="F217" s="246"/>
      <c r="G217" s="247"/>
      <c r="H217" s="247"/>
      <c r="I217" s="244"/>
      <c r="J217" s="240"/>
      <c r="K217" s="248"/>
      <c r="L217" s="240"/>
      <c r="M217" s="249"/>
      <c r="N217" s="242"/>
      <c r="O217" s="242"/>
      <c r="P217" s="242"/>
      <c r="Q217" s="242"/>
    </row>
    <row r="218" spans="1:17" ht="12.75" customHeight="1">
      <c r="A218" s="243"/>
      <c r="B218" s="244"/>
      <c r="C218" s="240"/>
      <c r="D218" s="245"/>
      <c r="E218" s="245"/>
      <c r="F218" s="246"/>
      <c r="G218" s="247"/>
      <c r="H218" s="247"/>
      <c r="I218" s="244"/>
      <c r="J218" s="240"/>
      <c r="K218" s="248"/>
      <c r="L218" s="240"/>
      <c r="M218" s="249"/>
      <c r="N218" s="242"/>
      <c r="O218" s="242"/>
      <c r="P218" s="242"/>
      <c r="Q218" s="242"/>
    </row>
    <row r="219" spans="1:17" ht="12.75" customHeight="1">
      <c r="A219" s="243"/>
      <c r="B219" s="244"/>
      <c r="C219" s="240"/>
      <c r="D219" s="245"/>
      <c r="E219" s="245"/>
      <c r="F219" s="246"/>
      <c r="G219" s="247"/>
      <c r="H219" s="247"/>
      <c r="I219" s="244"/>
      <c r="J219" s="240"/>
      <c r="K219" s="248"/>
      <c r="L219" s="240"/>
      <c r="M219" s="249"/>
      <c r="N219" s="242"/>
      <c r="O219" s="242"/>
      <c r="P219" s="242"/>
      <c r="Q219" s="242"/>
    </row>
    <row r="220" spans="1:17" ht="12.75" customHeight="1">
      <c r="A220" s="243"/>
      <c r="B220" s="244"/>
      <c r="C220" s="240"/>
      <c r="D220" s="245"/>
      <c r="E220" s="245"/>
      <c r="F220" s="246"/>
      <c r="G220" s="247"/>
      <c r="H220" s="247"/>
      <c r="I220" s="244"/>
      <c r="J220" s="240"/>
      <c r="K220" s="248"/>
      <c r="L220" s="240"/>
      <c r="M220" s="249"/>
      <c r="N220" s="242"/>
      <c r="O220" s="242"/>
      <c r="P220" s="242"/>
      <c r="Q220" s="242"/>
    </row>
    <row r="221" spans="1:17" ht="12.75" customHeight="1">
      <c r="A221" s="243"/>
      <c r="B221" s="244"/>
      <c r="C221" s="240"/>
      <c r="D221" s="245"/>
      <c r="E221" s="245"/>
      <c r="F221" s="246"/>
      <c r="G221" s="247"/>
      <c r="H221" s="247"/>
      <c r="I221" s="244"/>
      <c r="J221" s="240"/>
      <c r="K221" s="248"/>
      <c r="L221" s="240"/>
      <c r="M221" s="249"/>
      <c r="N221" s="242"/>
      <c r="O221" s="242"/>
      <c r="P221" s="242"/>
      <c r="Q221" s="242"/>
    </row>
    <row r="222" spans="1:17" ht="12.75" customHeight="1">
      <c r="A222" s="243"/>
      <c r="B222" s="244"/>
      <c r="C222" s="240"/>
      <c r="D222" s="245"/>
      <c r="E222" s="245"/>
      <c r="F222" s="246"/>
      <c r="G222" s="247"/>
      <c r="H222" s="247"/>
      <c r="I222" s="244"/>
      <c r="J222" s="240"/>
      <c r="K222" s="248"/>
      <c r="L222" s="240"/>
      <c r="M222" s="249"/>
      <c r="N222" s="242"/>
      <c r="O222" s="242"/>
      <c r="P222" s="242"/>
      <c r="Q222" s="242"/>
    </row>
    <row r="223" spans="1:17" ht="12.75" customHeight="1">
      <c r="A223" s="243"/>
      <c r="B223" s="244"/>
      <c r="C223" s="240"/>
      <c r="D223" s="245"/>
      <c r="E223" s="245"/>
      <c r="F223" s="246"/>
      <c r="G223" s="247"/>
      <c r="H223" s="247"/>
      <c r="I223" s="244"/>
      <c r="J223" s="240"/>
      <c r="K223" s="248"/>
      <c r="L223" s="240"/>
      <c r="M223" s="249"/>
      <c r="N223" s="242"/>
      <c r="O223" s="242"/>
      <c r="P223" s="242"/>
      <c r="Q223" s="242"/>
    </row>
    <row r="224" spans="1:17" ht="12.75" customHeight="1">
      <c r="A224" s="243"/>
      <c r="B224" s="244"/>
      <c r="C224" s="240"/>
      <c r="D224" s="245"/>
      <c r="E224" s="245"/>
      <c r="F224" s="246"/>
      <c r="G224" s="247"/>
      <c r="H224" s="247"/>
      <c r="I224" s="244"/>
      <c r="J224" s="240"/>
      <c r="K224" s="248"/>
      <c r="L224" s="240"/>
      <c r="M224" s="249"/>
      <c r="N224" s="242"/>
      <c r="O224" s="242"/>
      <c r="P224" s="242"/>
      <c r="Q224" s="242"/>
    </row>
    <row r="225" spans="1:17" ht="12.75" customHeight="1">
      <c r="A225" s="243"/>
      <c r="B225" s="244"/>
      <c r="C225" s="240"/>
      <c r="D225" s="245"/>
      <c r="E225" s="245"/>
      <c r="F225" s="246"/>
      <c r="G225" s="247"/>
      <c r="H225" s="247"/>
      <c r="I225" s="244"/>
      <c r="J225" s="240"/>
      <c r="K225" s="248"/>
      <c r="L225" s="240"/>
      <c r="M225" s="249"/>
      <c r="N225" s="242"/>
      <c r="O225" s="242"/>
      <c r="P225" s="242"/>
      <c r="Q225" s="242"/>
    </row>
    <row r="226" spans="1:17" ht="12.75" customHeight="1">
      <c r="A226" s="243"/>
      <c r="B226" s="244"/>
      <c r="C226" s="240"/>
      <c r="D226" s="245"/>
      <c r="E226" s="245"/>
      <c r="F226" s="246"/>
      <c r="G226" s="247"/>
      <c r="H226" s="247"/>
      <c r="I226" s="244"/>
      <c r="J226" s="240"/>
      <c r="K226" s="248"/>
      <c r="L226" s="240"/>
      <c r="M226" s="249"/>
      <c r="N226" s="242"/>
      <c r="O226" s="242"/>
      <c r="P226" s="242"/>
      <c r="Q226" s="242"/>
    </row>
    <row r="227" spans="1:17" ht="12.75" customHeight="1">
      <c r="A227" s="243"/>
      <c r="B227" s="244"/>
      <c r="C227" s="240"/>
      <c r="D227" s="245"/>
      <c r="E227" s="245"/>
      <c r="F227" s="246"/>
      <c r="G227" s="247"/>
      <c r="H227" s="247"/>
      <c r="I227" s="244"/>
      <c r="J227" s="240"/>
      <c r="K227" s="248"/>
      <c r="L227" s="240"/>
      <c r="M227" s="249"/>
      <c r="N227" s="242"/>
      <c r="O227" s="242"/>
      <c r="P227" s="242"/>
      <c r="Q227" s="242"/>
    </row>
    <row r="228" spans="1:17" ht="12.75" customHeight="1">
      <c r="A228" s="243"/>
      <c r="B228" s="244"/>
      <c r="C228" s="240"/>
      <c r="D228" s="245"/>
      <c r="E228" s="245"/>
      <c r="F228" s="246"/>
      <c r="G228" s="247"/>
      <c r="H228" s="247"/>
      <c r="I228" s="244"/>
      <c r="J228" s="240"/>
      <c r="K228" s="248"/>
      <c r="L228" s="240"/>
      <c r="M228" s="249"/>
      <c r="N228" s="242"/>
      <c r="O228" s="242"/>
      <c r="P228" s="242"/>
      <c r="Q228" s="242"/>
    </row>
    <row r="229" spans="1:17" ht="12.75" customHeight="1">
      <c r="A229" s="243"/>
      <c r="B229" s="244"/>
      <c r="C229" s="240"/>
      <c r="D229" s="245"/>
      <c r="E229" s="245"/>
      <c r="F229" s="246"/>
      <c r="G229" s="247"/>
      <c r="H229" s="247"/>
      <c r="I229" s="244"/>
      <c r="J229" s="240"/>
      <c r="K229" s="248"/>
      <c r="L229" s="240"/>
      <c r="M229" s="249"/>
      <c r="N229" s="242"/>
      <c r="O229" s="242"/>
      <c r="P229" s="242"/>
      <c r="Q229" s="242"/>
    </row>
    <row r="230" spans="1:17" ht="12.75" customHeight="1">
      <c r="A230" s="243"/>
      <c r="B230" s="244"/>
      <c r="C230" s="240"/>
      <c r="D230" s="245"/>
      <c r="E230" s="245"/>
      <c r="F230" s="246"/>
      <c r="G230" s="247"/>
      <c r="H230" s="247"/>
      <c r="I230" s="244"/>
      <c r="J230" s="240"/>
      <c r="K230" s="248"/>
      <c r="L230" s="240"/>
      <c r="M230" s="249"/>
      <c r="N230" s="242"/>
      <c r="O230" s="242"/>
      <c r="P230" s="242"/>
      <c r="Q230" s="242"/>
    </row>
    <row r="231" spans="1:17" ht="12.75" customHeight="1">
      <c r="A231" s="243"/>
      <c r="B231" s="244"/>
      <c r="C231" s="240"/>
      <c r="D231" s="245"/>
      <c r="E231" s="245"/>
      <c r="F231" s="246"/>
      <c r="G231" s="247"/>
      <c r="H231" s="247"/>
      <c r="I231" s="244"/>
      <c r="J231" s="240"/>
      <c r="K231" s="248"/>
      <c r="L231" s="240"/>
      <c r="M231" s="249"/>
      <c r="N231" s="242"/>
      <c r="O231" s="242"/>
      <c r="P231" s="242"/>
      <c r="Q231" s="242"/>
    </row>
    <row r="232" spans="1:17" ht="12.75" customHeight="1">
      <c r="A232" s="243"/>
      <c r="B232" s="244"/>
      <c r="C232" s="240"/>
      <c r="D232" s="245"/>
      <c r="E232" s="245"/>
      <c r="F232" s="246"/>
      <c r="G232" s="247"/>
      <c r="H232" s="247"/>
      <c r="I232" s="244"/>
      <c r="J232" s="240"/>
      <c r="K232" s="248"/>
      <c r="L232" s="240"/>
      <c r="M232" s="249"/>
      <c r="N232" s="242"/>
      <c r="O232" s="242"/>
      <c r="P232" s="242"/>
      <c r="Q232" s="242"/>
    </row>
    <row r="233" spans="1:17" ht="12.75" customHeight="1">
      <c r="A233" s="243"/>
      <c r="B233" s="244"/>
      <c r="C233" s="240"/>
      <c r="D233" s="245"/>
      <c r="E233" s="245"/>
      <c r="F233" s="246"/>
      <c r="G233" s="247"/>
      <c r="H233" s="247"/>
      <c r="I233" s="244"/>
      <c r="J233" s="240"/>
      <c r="K233" s="248"/>
      <c r="L233" s="240"/>
      <c r="M233" s="249"/>
      <c r="N233" s="242"/>
      <c r="O233" s="242"/>
      <c r="P233" s="242"/>
      <c r="Q233" s="242"/>
    </row>
    <row r="234" spans="1:17" ht="12.75" customHeight="1">
      <c r="A234" s="243"/>
      <c r="B234" s="244"/>
      <c r="C234" s="240"/>
      <c r="D234" s="245"/>
      <c r="E234" s="245"/>
      <c r="F234" s="246"/>
      <c r="G234" s="247"/>
      <c r="H234" s="247"/>
      <c r="I234" s="244"/>
      <c r="J234" s="240"/>
      <c r="K234" s="248"/>
      <c r="L234" s="240"/>
      <c r="M234" s="249"/>
      <c r="N234" s="242"/>
      <c r="O234" s="242"/>
      <c r="P234" s="242"/>
      <c r="Q234" s="242"/>
    </row>
    <row r="235" spans="1:17" ht="12.75" customHeight="1">
      <c r="A235" s="243"/>
      <c r="B235" s="244"/>
      <c r="C235" s="240"/>
      <c r="D235" s="245"/>
      <c r="E235" s="245"/>
      <c r="F235" s="246"/>
      <c r="G235" s="247"/>
      <c r="H235" s="247"/>
      <c r="I235" s="244"/>
      <c r="J235" s="240"/>
      <c r="K235" s="248"/>
      <c r="L235" s="240"/>
      <c r="M235" s="249"/>
      <c r="N235" s="242"/>
      <c r="O235" s="242"/>
      <c r="P235" s="242"/>
      <c r="Q235" s="242"/>
    </row>
    <row r="236" spans="1:17" ht="12.75" customHeight="1">
      <c r="A236" s="243"/>
      <c r="B236" s="244"/>
      <c r="C236" s="240"/>
      <c r="D236" s="245"/>
      <c r="E236" s="245"/>
      <c r="F236" s="246"/>
      <c r="G236" s="247"/>
      <c r="H236" s="247"/>
      <c r="I236" s="244"/>
      <c r="J236" s="240"/>
      <c r="K236" s="248"/>
      <c r="L236" s="240"/>
      <c r="M236" s="249"/>
      <c r="N236" s="242"/>
      <c r="O236" s="242"/>
      <c r="P236" s="242"/>
      <c r="Q236" s="242"/>
    </row>
    <row r="237" spans="1:17" ht="12.75" customHeight="1">
      <c r="A237" s="243"/>
      <c r="B237" s="244"/>
      <c r="C237" s="240"/>
      <c r="D237" s="245"/>
      <c r="E237" s="245"/>
      <c r="F237" s="246"/>
      <c r="G237" s="247"/>
      <c r="H237" s="247"/>
      <c r="I237" s="244"/>
      <c r="J237" s="240"/>
      <c r="K237" s="248"/>
      <c r="L237" s="240"/>
      <c r="M237" s="249"/>
      <c r="N237" s="242"/>
      <c r="O237" s="242"/>
      <c r="P237" s="242"/>
      <c r="Q237" s="242"/>
    </row>
    <row r="238" spans="1:17" ht="12.75" customHeight="1">
      <c r="A238" s="243"/>
      <c r="B238" s="244"/>
      <c r="C238" s="240"/>
      <c r="D238" s="245"/>
      <c r="E238" s="245"/>
      <c r="F238" s="246"/>
      <c r="G238" s="247"/>
      <c r="H238" s="247"/>
      <c r="I238" s="244"/>
      <c r="J238" s="240"/>
      <c r="K238" s="248"/>
      <c r="L238" s="240"/>
      <c r="M238" s="249"/>
      <c r="N238" s="242"/>
      <c r="O238" s="242"/>
      <c r="P238" s="242"/>
      <c r="Q238" s="242"/>
    </row>
    <row r="239" spans="1:17" ht="12.75" customHeight="1">
      <c r="A239" s="243"/>
      <c r="B239" s="244"/>
      <c r="C239" s="240"/>
      <c r="D239" s="245"/>
      <c r="E239" s="245"/>
      <c r="F239" s="246"/>
      <c r="G239" s="247"/>
      <c r="H239" s="247"/>
      <c r="I239" s="244"/>
      <c r="J239" s="240"/>
      <c r="K239" s="248"/>
      <c r="L239" s="240"/>
      <c r="M239" s="249"/>
      <c r="N239" s="242"/>
      <c r="O239" s="242"/>
      <c r="P239" s="242"/>
      <c r="Q239" s="242"/>
    </row>
    <row r="240" spans="1:17" ht="12.75" customHeight="1">
      <c r="A240" s="243"/>
      <c r="B240" s="244"/>
      <c r="C240" s="240"/>
      <c r="D240" s="245"/>
      <c r="E240" s="245"/>
      <c r="F240" s="246"/>
      <c r="G240" s="247"/>
      <c r="H240" s="247"/>
      <c r="I240" s="244"/>
      <c r="J240" s="240"/>
      <c r="K240" s="248"/>
      <c r="L240" s="240"/>
      <c r="M240" s="249"/>
      <c r="N240" s="242"/>
      <c r="O240" s="242"/>
      <c r="P240" s="242"/>
      <c r="Q240" s="242"/>
    </row>
    <row r="241" spans="1:11" ht="12.75" customHeight="1">
      <c r="A241" s="243"/>
      <c r="B241" s="240"/>
      <c r="C241" s="240"/>
      <c r="D241" s="245"/>
      <c r="E241" s="245"/>
      <c r="K241" s="248"/>
    </row>
    <row r="242" spans="1:11" ht="12.75" customHeight="1">
      <c r="A242" s="243"/>
      <c r="B242" s="240"/>
      <c r="C242" s="240"/>
      <c r="D242" s="245"/>
      <c r="E242" s="245"/>
      <c r="K242" s="248"/>
    </row>
    <row r="243" spans="1:11" ht="12.75" customHeight="1">
      <c r="A243" s="243"/>
      <c r="B243" s="240"/>
      <c r="C243" s="240"/>
      <c r="D243" s="245"/>
      <c r="E243" s="245"/>
      <c r="K243" s="248"/>
    </row>
    <row r="244" spans="1:11" ht="12.75" customHeight="1">
      <c r="A244" s="243"/>
      <c r="B244" s="240"/>
      <c r="C244" s="240"/>
      <c r="D244" s="245"/>
      <c r="E244" s="245"/>
      <c r="K244" s="248"/>
    </row>
    <row r="245" spans="1:11" ht="12.75" customHeight="1">
      <c r="A245" s="243"/>
      <c r="B245" s="240"/>
      <c r="C245" s="240"/>
      <c r="D245" s="245"/>
      <c r="E245" s="245"/>
      <c r="K245" s="248"/>
    </row>
    <row r="246" spans="1:11" ht="12.75" customHeight="1">
      <c r="A246" s="243"/>
      <c r="B246" s="240"/>
      <c r="C246" s="240"/>
      <c r="D246" s="245"/>
      <c r="E246" s="245"/>
      <c r="K246" s="248"/>
    </row>
    <row r="247" spans="1:11" ht="12.75" customHeight="1">
      <c r="A247" s="243"/>
      <c r="B247" s="240"/>
      <c r="C247" s="240"/>
      <c r="D247" s="245"/>
      <c r="E247" s="245"/>
      <c r="K247" s="248"/>
    </row>
    <row r="248" spans="1:11" ht="12.75" customHeight="1">
      <c r="A248" s="243"/>
      <c r="B248" s="240"/>
      <c r="C248" s="240"/>
      <c r="D248" s="245"/>
      <c r="E248" s="245"/>
      <c r="K248" s="248"/>
    </row>
    <row r="249" spans="1:11" ht="12.75" customHeight="1">
      <c r="A249" s="243"/>
      <c r="B249" s="240"/>
      <c r="C249" s="240"/>
      <c r="D249" s="245"/>
      <c r="E249" s="245"/>
      <c r="K249" s="248"/>
    </row>
    <row r="250" spans="1:11" ht="12.75" customHeight="1">
      <c r="A250" s="243"/>
      <c r="B250" s="240"/>
      <c r="C250" s="240"/>
      <c r="D250" s="245"/>
      <c r="E250" s="245"/>
      <c r="K250" s="248"/>
    </row>
    <row r="251" spans="1:11" ht="12.75" customHeight="1">
      <c r="A251" s="243"/>
      <c r="B251" s="240"/>
      <c r="C251" s="240"/>
      <c r="D251" s="245"/>
      <c r="E251" s="245"/>
      <c r="K251" s="248"/>
    </row>
    <row r="252" spans="1:11" ht="12.75" customHeight="1">
      <c r="A252" s="243"/>
      <c r="B252" s="240"/>
      <c r="C252" s="240"/>
      <c r="D252" s="245"/>
      <c r="E252" s="245"/>
      <c r="K252" s="248"/>
    </row>
    <row r="253" spans="1:11" ht="12.75" customHeight="1">
      <c r="A253" s="243"/>
      <c r="B253" s="240"/>
      <c r="C253" s="240"/>
      <c r="D253" s="245"/>
      <c r="E253" s="245"/>
      <c r="K253" s="248"/>
    </row>
    <row r="254" spans="1:11" ht="12.75" customHeight="1">
      <c r="A254" s="243"/>
      <c r="B254" s="240"/>
      <c r="C254" s="240"/>
      <c r="D254" s="245"/>
      <c r="E254" s="245"/>
      <c r="K254" s="248"/>
    </row>
    <row r="255" spans="1:11" ht="12.75" customHeight="1">
      <c r="A255" s="243"/>
      <c r="B255" s="240"/>
      <c r="C255" s="240"/>
      <c r="D255" s="245"/>
      <c r="E255" s="245"/>
      <c r="K255" s="248"/>
    </row>
    <row r="256" spans="1:11" ht="12.75" customHeight="1">
      <c r="A256" s="243"/>
      <c r="B256" s="240"/>
      <c r="C256" s="240"/>
      <c r="D256" s="245"/>
      <c r="E256" s="245"/>
      <c r="K256" s="248"/>
    </row>
    <row r="257" spans="1:11" ht="12.75" customHeight="1">
      <c r="A257" s="243"/>
      <c r="B257" s="240"/>
      <c r="C257" s="240"/>
      <c r="D257" s="245"/>
      <c r="E257" s="245"/>
      <c r="K257" s="248"/>
    </row>
    <row r="258" spans="1:11" ht="12.75" customHeight="1">
      <c r="A258" s="243"/>
      <c r="B258" s="240"/>
      <c r="C258" s="240"/>
      <c r="D258" s="245"/>
      <c r="E258" s="245"/>
      <c r="K258" s="248"/>
    </row>
    <row r="259" spans="1:11" ht="12.75" customHeight="1">
      <c r="A259" s="243"/>
      <c r="B259" s="240"/>
      <c r="C259" s="240"/>
      <c r="D259" s="245"/>
      <c r="E259" s="245"/>
      <c r="K259" s="248"/>
    </row>
    <row r="260" spans="1:11" ht="12.75" customHeight="1">
      <c r="A260" s="243"/>
      <c r="B260" s="240"/>
      <c r="C260" s="240"/>
      <c r="D260" s="245"/>
      <c r="E260" s="245"/>
      <c r="K260" s="248"/>
    </row>
    <row r="261" spans="1:11" ht="12.75" customHeight="1">
      <c r="A261" s="243"/>
      <c r="B261" s="240"/>
      <c r="C261" s="240"/>
      <c r="D261" s="245"/>
      <c r="E261" s="245"/>
      <c r="K261" s="248"/>
    </row>
    <row r="262" spans="1:11" ht="12.75" customHeight="1">
      <c r="A262" s="243"/>
      <c r="B262" s="240"/>
      <c r="C262" s="240"/>
      <c r="D262" s="245"/>
      <c r="E262" s="245"/>
      <c r="K262" s="248"/>
    </row>
    <row r="263" spans="1:11" ht="12.75" customHeight="1">
      <c r="A263" s="243"/>
      <c r="B263" s="240"/>
      <c r="C263" s="240"/>
      <c r="D263" s="245"/>
      <c r="E263" s="245"/>
      <c r="K263" s="248"/>
    </row>
    <row r="264" spans="1:11" ht="12.75" customHeight="1">
      <c r="A264" s="243"/>
      <c r="B264" s="240"/>
      <c r="C264" s="240"/>
      <c r="D264" s="245"/>
      <c r="E264" s="245"/>
      <c r="K264" s="248"/>
    </row>
    <row r="265" spans="1:11" ht="12.75" customHeight="1">
      <c r="A265" s="243"/>
      <c r="B265" s="240"/>
      <c r="C265" s="240"/>
      <c r="D265" s="245"/>
      <c r="E265" s="245"/>
      <c r="K265" s="248"/>
    </row>
    <row r="266" spans="1:11" ht="12.75" customHeight="1">
      <c r="A266" s="243"/>
      <c r="B266" s="240"/>
      <c r="C266" s="240"/>
      <c r="D266" s="245"/>
      <c r="E266" s="245"/>
      <c r="K266" s="248"/>
    </row>
    <row r="267" spans="1:11" ht="12.75" customHeight="1">
      <c r="A267" s="243"/>
      <c r="B267" s="240"/>
      <c r="C267" s="240"/>
      <c r="D267" s="245"/>
      <c r="E267" s="245"/>
      <c r="K267" s="248"/>
    </row>
    <row r="268" spans="1:11" ht="12.75" customHeight="1">
      <c r="A268" s="243"/>
      <c r="B268" s="240"/>
      <c r="C268" s="240"/>
      <c r="D268" s="245"/>
      <c r="E268" s="245"/>
      <c r="K268" s="248"/>
    </row>
    <row r="269" spans="1:11" ht="12.75" customHeight="1">
      <c r="A269" s="243"/>
      <c r="B269" s="240"/>
      <c r="C269" s="240"/>
      <c r="D269" s="245"/>
      <c r="E269" s="245"/>
      <c r="K269" s="248"/>
    </row>
    <row r="270" spans="1:11" ht="12.75" customHeight="1">
      <c r="A270" s="243"/>
      <c r="B270" s="240"/>
      <c r="C270" s="240"/>
      <c r="D270" s="245"/>
      <c r="E270" s="245"/>
      <c r="K270" s="248"/>
    </row>
    <row r="271" spans="1:11" ht="12.75" customHeight="1">
      <c r="A271" s="243"/>
      <c r="B271" s="240"/>
      <c r="C271" s="240"/>
      <c r="D271" s="245"/>
      <c r="E271" s="245"/>
      <c r="K271" s="248"/>
    </row>
    <row r="272" spans="1:11" ht="12.75" customHeight="1">
      <c r="A272" s="243"/>
      <c r="B272" s="240"/>
      <c r="C272" s="240"/>
      <c r="D272" s="245"/>
      <c r="E272" s="245"/>
      <c r="K272" s="248"/>
    </row>
    <row r="273" spans="1:11" ht="12.75" customHeight="1">
      <c r="A273" s="243"/>
      <c r="B273" s="240"/>
      <c r="C273" s="240"/>
      <c r="D273" s="245"/>
      <c r="E273" s="245"/>
      <c r="K273" s="248"/>
    </row>
    <row r="274" spans="1:11" ht="12.75" customHeight="1">
      <c r="A274" s="243"/>
      <c r="B274" s="240"/>
      <c r="C274" s="240"/>
      <c r="D274" s="245"/>
      <c r="E274" s="245"/>
      <c r="K274" s="248"/>
    </row>
    <row r="275" spans="1:11" ht="12.75" customHeight="1">
      <c r="A275" s="243"/>
      <c r="B275" s="240"/>
      <c r="C275" s="240"/>
      <c r="D275" s="245"/>
      <c r="E275" s="245"/>
      <c r="K275" s="248"/>
    </row>
    <row r="276" spans="1:11" ht="12.75" customHeight="1">
      <c r="A276" s="243"/>
      <c r="B276" s="240"/>
      <c r="C276" s="240"/>
      <c r="D276" s="245"/>
      <c r="E276" s="245"/>
      <c r="K276" s="248"/>
    </row>
    <row r="277" spans="1:11" ht="12.75" customHeight="1">
      <c r="A277" s="243"/>
      <c r="B277" s="240"/>
      <c r="C277" s="240"/>
      <c r="D277" s="245"/>
      <c r="E277" s="245"/>
      <c r="K277" s="248"/>
    </row>
    <row r="278" spans="1:11" ht="12.75" customHeight="1">
      <c r="A278" s="243"/>
      <c r="B278" s="240"/>
      <c r="C278" s="240"/>
      <c r="D278" s="245"/>
      <c r="E278" s="245"/>
      <c r="K278" s="248"/>
    </row>
    <row r="279" spans="1:11" ht="12.75" customHeight="1">
      <c r="A279" s="243"/>
      <c r="B279" s="240"/>
      <c r="C279" s="240"/>
      <c r="D279" s="245"/>
      <c r="E279" s="245"/>
      <c r="K279" s="248"/>
    </row>
    <row r="280" spans="1:11" ht="12.75" customHeight="1">
      <c r="A280" s="243"/>
      <c r="B280" s="240"/>
      <c r="C280" s="240"/>
      <c r="D280" s="245"/>
      <c r="E280" s="245"/>
      <c r="K280" s="248"/>
    </row>
    <row r="281" spans="1:11" ht="12.75" customHeight="1">
      <c r="A281" s="243"/>
      <c r="B281" s="240"/>
      <c r="C281" s="240"/>
      <c r="D281" s="245"/>
      <c r="E281" s="245"/>
      <c r="K281" s="248"/>
    </row>
    <row r="282" spans="1:11" ht="12.75" customHeight="1">
      <c r="A282" s="243"/>
      <c r="B282" s="240"/>
      <c r="C282" s="240"/>
      <c r="D282" s="245"/>
      <c r="E282" s="245"/>
      <c r="K282" s="248"/>
    </row>
    <row r="283" spans="1:11" ht="12.75" customHeight="1">
      <c r="A283" s="243"/>
      <c r="B283" s="240"/>
      <c r="C283" s="240"/>
      <c r="D283" s="245"/>
      <c r="E283" s="245"/>
      <c r="K283" s="248"/>
    </row>
    <row r="284" spans="1:11" ht="12.75" customHeight="1">
      <c r="A284" s="243"/>
      <c r="B284" s="240"/>
      <c r="C284" s="240"/>
      <c r="D284" s="245"/>
      <c r="E284" s="245"/>
      <c r="K284" s="248"/>
    </row>
    <row r="285" spans="1:11" ht="12.75" customHeight="1">
      <c r="A285" s="243"/>
      <c r="B285" s="240"/>
      <c r="C285" s="240"/>
      <c r="D285" s="245"/>
      <c r="E285" s="245"/>
      <c r="K285" s="248"/>
    </row>
    <row r="286" spans="1:11" ht="12.75" customHeight="1">
      <c r="A286" s="243"/>
      <c r="B286" s="240"/>
      <c r="C286" s="240"/>
      <c r="D286" s="245"/>
      <c r="E286" s="245"/>
      <c r="K286" s="248"/>
    </row>
    <row r="287" spans="1:11" ht="12.75" customHeight="1">
      <c r="A287" s="243"/>
      <c r="B287" s="240"/>
      <c r="C287" s="240"/>
      <c r="D287" s="245"/>
      <c r="E287" s="245"/>
      <c r="K287" s="248"/>
    </row>
    <row r="288" spans="1:11" ht="12.75" customHeight="1">
      <c r="A288" s="243"/>
      <c r="B288" s="240"/>
      <c r="C288" s="240"/>
      <c r="D288" s="245"/>
      <c r="E288" s="245"/>
      <c r="K288" s="248"/>
    </row>
    <row r="289" spans="1:11" ht="12.75" customHeight="1">
      <c r="A289" s="243"/>
      <c r="B289" s="240"/>
      <c r="C289" s="240"/>
      <c r="D289" s="245"/>
      <c r="E289" s="245"/>
      <c r="K289" s="248"/>
    </row>
    <row r="290" spans="1:11" ht="12.75" customHeight="1">
      <c r="A290" s="243"/>
      <c r="B290" s="240"/>
      <c r="C290" s="240"/>
      <c r="D290" s="245"/>
      <c r="E290" s="245"/>
      <c r="K290" s="248"/>
    </row>
    <row r="291" spans="1:11" ht="12.75" customHeight="1">
      <c r="A291" s="243"/>
      <c r="B291" s="240"/>
      <c r="C291" s="240"/>
      <c r="D291" s="245"/>
      <c r="E291" s="245"/>
      <c r="K291" s="248"/>
    </row>
    <row r="292" spans="1:11" ht="12.75" customHeight="1">
      <c r="A292" s="243"/>
      <c r="B292" s="240"/>
      <c r="C292" s="240"/>
      <c r="D292" s="245"/>
      <c r="E292" s="245"/>
      <c r="K292" s="248"/>
    </row>
    <row r="293" spans="1:11" ht="12.75" customHeight="1">
      <c r="A293" s="243"/>
      <c r="B293" s="240"/>
      <c r="C293" s="240"/>
      <c r="D293" s="245"/>
      <c r="E293" s="245"/>
      <c r="K293" s="248"/>
    </row>
    <row r="294" spans="1:11" ht="12.75" customHeight="1">
      <c r="A294" s="243"/>
      <c r="B294" s="240"/>
      <c r="C294" s="240"/>
      <c r="D294" s="245"/>
      <c r="E294" s="245"/>
      <c r="K294" s="248"/>
    </row>
    <row r="295" spans="1:11" ht="12.75" customHeight="1">
      <c r="A295" s="243"/>
      <c r="B295" s="240"/>
      <c r="C295" s="240"/>
      <c r="D295" s="245"/>
      <c r="E295" s="245"/>
      <c r="K295" s="248"/>
    </row>
    <row r="296" spans="1:11" ht="12.75" customHeight="1">
      <c r="A296" s="243"/>
      <c r="B296" s="240"/>
      <c r="C296" s="240"/>
      <c r="D296" s="245"/>
      <c r="E296" s="245"/>
      <c r="K296" s="248"/>
    </row>
    <row r="297" spans="1:11" ht="12.75" customHeight="1">
      <c r="A297" s="243"/>
      <c r="B297" s="240"/>
      <c r="C297" s="240"/>
      <c r="D297" s="245"/>
      <c r="E297" s="245"/>
      <c r="K297" s="248"/>
    </row>
    <row r="298" spans="1:11" ht="12.75" customHeight="1">
      <c r="A298" s="243"/>
      <c r="B298" s="240"/>
      <c r="C298" s="240"/>
      <c r="D298" s="245"/>
      <c r="E298" s="245"/>
      <c r="K298" s="248"/>
    </row>
    <row r="299" spans="1:11" ht="12.75" customHeight="1">
      <c r="A299" s="243"/>
      <c r="B299" s="240"/>
      <c r="C299" s="240"/>
      <c r="D299" s="245"/>
      <c r="E299" s="245"/>
      <c r="K299" s="248"/>
    </row>
    <row r="300" spans="1:11" ht="12.75" customHeight="1">
      <c r="A300" s="243"/>
      <c r="B300" s="240"/>
      <c r="C300" s="240"/>
      <c r="D300" s="245"/>
      <c r="E300" s="245"/>
      <c r="K300" s="248"/>
    </row>
    <row r="301" spans="1:11" ht="12.75" customHeight="1">
      <c r="A301" s="243"/>
      <c r="B301" s="240"/>
      <c r="C301" s="240"/>
      <c r="D301" s="245"/>
      <c r="E301" s="245"/>
      <c r="K301" s="248"/>
    </row>
    <row r="302" spans="1:11" ht="12.75" customHeight="1">
      <c r="A302" s="243"/>
      <c r="B302" s="240"/>
      <c r="C302" s="240"/>
      <c r="D302" s="245"/>
      <c r="E302" s="245"/>
      <c r="K302" s="248"/>
    </row>
    <row r="303" spans="1:11" ht="12.75" customHeight="1">
      <c r="A303" s="243"/>
      <c r="B303" s="240"/>
      <c r="C303" s="240"/>
      <c r="D303" s="245"/>
      <c r="E303" s="245"/>
      <c r="K303" s="248"/>
    </row>
    <row r="304" spans="1:11" ht="12.75" customHeight="1">
      <c r="A304" s="243"/>
      <c r="B304" s="240"/>
      <c r="C304" s="240"/>
      <c r="D304" s="245"/>
      <c r="E304" s="245"/>
      <c r="K304" s="248"/>
    </row>
    <row r="305" spans="1:11" ht="12.75" customHeight="1">
      <c r="A305" s="243"/>
      <c r="B305" s="240"/>
      <c r="C305" s="240"/>
      <c r="D305" s="245"/>
      <c r="E305" s="245"/>
      <c r="K305" s="248"/>
    </row>
    <row r="306" spans="1:11" ht="12.75" customHeight="1">
      <c r="A306" s="243"/>
      <c r="B306" s="240"/>
      <c r="C306" s="240"/>
      <c r="D306" s="245"/>
      <c r="E306" s="245"/>
      <c r="K306" s="248"/>
    </row>
    <row r="307" spans="1:11" ht="12.75" customHeight="1">
      <c r="A307" s="243"/>
      <c r="B307" s="240"/>
      <c r="C307" s="240"/>
      <c r="D307" s="245"/>
      <c r="E307" s="245"/>
      <c r="K307" s="248"/>
    </row>
    <row r="308" spans="1:11" ht="12.75" customHeight="1">
      <c r="A308" s="243"/>
      <c r="B308" s="240"/>
      <c r="C308" s="240"/>
      <c r="D308" s="245"/>
      <c r="E308" s="245"/>
      <c r="K308" s="248"/>
    </row>
    <row r="309" spans="1:11" ht="12.75" customHeight="1">
      <c r="A309" s="243"/>
      <c r="B309" s="240"/>
      <c r="C309" s="240"/>
      <c r="D309" s="245"/>
      <c r="E309" s="245"/>
      <c r="K309" s="248"/>
    </row>
    <row r="310" spans="1:11" ht="12.75" customHeight="1">
      <c r="A310" s="243"/>
      <c r="B310" s="240"/>
      <c r="C310" s="240"/>
      <c r="D310" s="245"/>
      <c r="E310" s="245"/>
      <c r="K310" s="248"/>
    </row>
    <row r="311" spans="1:11" ht="12.75" customHeight="1">
      <c r="A311" s="243"/>
      <c r="B311" s="240"/>
      <c r="C311" s="240"/>
      <c r="D311" s="245"/>
      <c r="E311" s="245"/>
      <c r="K311" s="248"/>
    </row>
    <row r="312" spans="1:11" ht="12.75" customHeight="1">
      <c r="A312" s="243"/>
      <c r="B312" s="240"/>
      <c r="C312" s="240"/>
      <c r="D312" s="245"/>
      <c r="E312" s="245"/>
      <c r="K312" s="248"/>
    </row>
    <row r="313" spans="1:11" ht="12.75" customHeight="1">
      <c r="A313" s="243"/>
      <c r="B313" s="240"/>
      <c r="C313" s="240"/>
      <c r="D313" s="245"/>
      <c r="E313" s="245"/>
      <c r="K313" s="248"/>
    </row>
    <row r="314" spans="1:11" ht="12.75" customHeight="1">
      <c r="A314" s="243"/>
      <c r="B314" s="240"/>
      <c r="C314" s="240"/>
      <c r="D314" s="245"/>
      <c r="E314" s="245"/>
      <c r="K314" s="248"/>
    </row>
    <row r="315" spans="1:11" ht="12.75" customHeight="1">
      <c r="A315" s="243"/>
      <c r="B315" s="240"/>
      <c r="C315" s="240"/>
      <c r="D315" s="245"/>
      <c r="E315" s="245"/>
      <c r="K315" s="248"/>
    </row>
    <row r="316" spans="1:11" ht="12.75" customHeight="1">
      <c r="A316" s="243"/>
      <c r="B316" s="240"/>
      <c r="C316" s="240"/>
      <c r="D316" s="245"/>
      <c r="E316" s="245"/>
      <c r="K316" s="248"/>
    </row>
    <row r="317" spans="1:11" ht="12.75" customHeight="1">
      <c r="A317" s="243"/>
      <c r="B317" s="240"/>
      <c r="C317" s="240"/>
      <c r="D317" s="245"/>
      <c r="E317" s="245"/>
      <c r="K317" s="248"/>
    </row>
    <row r="318" spans="1:11" ht="12.75" customHeight="1">
      <c r="A318" s="243"/>
      <c r="B318" s="240"/>
      <c r="C318" s="240"/>
      <c r="D318" s="245"/>
      <c r="E318" s="245"/>
      <c r="K318" s="248"/>
    </row>
    <row r="319" spans="1:11" ht="12.75" customHeight="1">
      <c r="A319" s="243"/>
      <c r="B319" s="240"/>
      <c r="C319" s="240"/>
      <c r="D319" s="245"/>
      <c r="E319" s="245"/>
      <c r="K319" s="248"/>
    </row>
    <row r="320" spans="1:11" ht="12.75" customHeight="1">
      <c r="A320" s="243"/>
      <c r="B320" s="240"/>
      <c r="C320" s="240"/>
      <c r="D320" s="245"/>
      <c r="E320" s="245"/>
      <c r="K320" s="248"/>
    </row>
    <row r="321" spans="1:11" ht="12.75" customHeight="1">
      <c r="A321" s="243"/>
      <c r="B321" s="240"/>
      <c r="C321" s="240"/>
      <c r="D321" s="245"/>
      <c r="E321" s="245"/>
      <c r="K321" s="248"/>
    </row>
    <row r="322" spans="1:11" ht="12.75" customHeight="1">
      <c r="A322" s="243"/>
      <c r="B322" s="240"/>
      <c r="C322" s="240"/>
      <c r="D322" s="245"/>
      <c r="E322" s="245"/>
      <c r="K322" s="248"/>
    </row>
    <row r="323" spans="1:11" ht="12.75" customHeight="1">
      <c r="A323" s="243"/>
      <c r="B323" s="240"/>
      <c r="C323" s="240"/>
      <c r="D323" s="245"/>
      <c r="E323" s="245"/>
      <c r="K323" s="248"/>
    </row>
    <row r="324" spans="1:11" ht="12.75" customHeight="1">
      <c r="A324" s="243"/>
      <c r="B324" s="240"/>
      <c r="C324" s="240"/>
      <c r="D324" s="245"/>
      <c r="E324" s="245"/>
      <c r="K324" s="248"/>
    </row>
    <row r="325" spans="1:11" ht="12.75" customHeight="1">
      <c r="A325" s="243"/>
      <c r="B325" s="240"/>
      <c r="C325" s="240"/>
      <c r="D325" s="245"/>
      <c r="E325" s="245"/>
      <c r="K325" s="248"/>
    </row>
    <row r="326" spans="1:11" ht="12.75" customHeight="1">
      <c r="A326" s="243"/>
      <c r="B326" s="240"/>
      <c r="C326" s="240"/>
      <c r="D326" s="245"/>
      <c r="E326" s="245"/>
      <c r="K326" s="248"/>
    </row>
    <row r="327" spans="1:11" ht="12.75" customHeight="1">
      <c r="A327" s="243"/>
      <c r="B327" s="240"/>
      <c r="C327" s="240"/>
      <c r="D327" s="245"/>
      <c r="E327" s="245"/>
      <c r="K327" s="248"/>
    </row>
    <row r="328" spans="1:11" ht="12.75" customHeight="1">
      <c r="A328" s="243"/>
      <c r="B328" s="240"/>
      <c r="C328" s="240"/>
      <c r="D328" s="245"/>
      <c r="E328" s="245"/>
      <c r="K328" s="248"/>
    </row>
    <row r="329" spans="1:11" ht="12.75" customHeight="1">
      <c r="A329" s="243"/>
      <c r="B329" s="240"/>
      <c r="C329" s="240"/>
      <c r="D329" s="245"/>
      <c r="E329" s="245"/>
      <c r="K329" s="248"/>
    </row>
    <row r="330" spans="1:11" ht="12.75" customHeight="1">
      <c r="A330" s="243"/>
      <c r="B330" s="240"/>
      <c r="C330" s="240"/>
      <c r="D330" s="245"/>
      <c r="E330" s="245"/>
      <c r="K330" s="248"/>
    </row>
    <row r="331" spans="1:11" ht="12.75" customHeight="1">
      <c r="A331" s="243"/>
      <c r="B331" s="240"/>
      <c r="C331" s="240"/>
      <c r="D331" s="245"/>
      <c r="E331" s="245"/>
      <c r="K331" s="248"/>
    </row>
    <row r="332" spans="1:11" ht="12.75" customHeight="1">
      <c r="A332" s="243"/>
      <c r="B332" s="240"/>
      <c r="C332" s="240"/>
      <c r="D332" s="245"/>
      <c r="E332" s="245"/>
      <c r="K332" s="248"/>
    </row>
    <row r="333" spans="1:11" ht="12.75" customHeight="1">
      <c r="A333" s="243"/>
      <c r="B333" s="240"/>
      <c r="C333" s="240"/>
      <c r="D333" s="245"/>
      <c r="E333" s="245"/>
      <c r="K333" s="248"/>
    </row>
    <row r="334" spans="1:11" ht="12.75" customHeight="1">
      <c r="A334" s="243"/>
      <c r="B334" s="240"/>
      <c r="C334" s="240"/>
      <c r="D334" s="245"/>
      <c r="E334" s="245"/>
      <c r="K334" s="248"/>
    </row>
    <row r="335" spans="1:11" ht="12.75" customHeight="1">
      <c r="A335" s="243"/>
      <c r="B335" s="240"/>
      <c r="C335" s="240"/>
      <c r="D335" s="245"/>
      <c r="E335" s="245"/>
      <c r="K335" s="248"/>
    </row>
    <row r="336" spans="1:11" ht="12.75" customHeight="1">
      <c r="A336" s="243"/>
      <c r="B336" s="240"/>
      <c r="C336" s="240"/>
      <c r="D336" s="245"/>
      <c r="E336" s="245"/>
      <c r="K336" s="248"/>
    </row>
    <row r="337" spans="1:11" ht="12.75" customHeight="1">
      <c r="A337" s="243"/>
      <c r="B337" s="240"/>
      <c r="C337" s="240"/>
      <c r="D337" s="245"/>
      <c r="E337" s="245"/>
      <c r="K337" s="248"/>
    </row>
    <row r="338" spans="1:11" ht="12.75" customHeight="1">
      <c r="A338" s="243"/>
      <c r="B338" s="240"/>
      <c r="C338" s="240"/>
      <c r="D338" s="245"/>
      <c r="E338" s="245"/>
      <c r="K338" s="248"/>
    </row>
    <row r="339" spans="1:11" ht="12.75" customHeight="1">
      <c r="A339" s="243"/>
      <c r="B339" s="240"/>
      <c r="C339" s="240"/>
      <c r="D339" s="245"/>
      <c r="E339" s="245"/>
      <c r="K339" s="248"/>
    </row>
    <row r="340" spans="1:11" ht="12.75" customHeight="1">
      <c r="A340" s="243"/>
      <c r="B340" s="240"/>
      <c r="C340" s="240"/>
      <c r="D340" s="245"/>
      <c r="E340" s="245"/>
      <c r="K340" s="248"/>
    </row>
    <row r="341" spans="1:11" ht="12.75" customHeight="1">
      <c r="A341" s="243"/>
      <c r="B341" s="240"/>
      <c r="C341" s="240"/>
      <c r="D341" s="245"/>
      <c r="E341" s="245"/>
      <c r="K341" s="248"/>
    </row>
    <row r="342" spans="1:11" ht="12.75" customHeight="1">
      <c r="A342" s="243"/>
      <c r="B342" s="240"/>
      <c r="C342" s="240"/>
      <c r="D342" s="245"/>
      <c r="E342" s="245"/>
      <c r="K342" s="248"/>
    </row>
    <row r="343" spans="1:11" ht="12.75" customHeight="1">
      <c r="A343" s="243"/>
      <c r="B343" s="240"/>
      <c r="C343" s="240"/>
      <c r="D343" s="245"/>
      <c r="E343" s="245"/>
      <c r="K343" s="248"/>
    </row>
    <row r="344" spans="1:11" ht="12.75" customHeight="1">
      <c r="A344" s="243"/>
      <c r="B344" s="240"/>
      <c r="C344" s="240"/>
      <c r="D344" s="245"/>
      <c r="E344" s="245"/>
      <c r="K344" s="248"/>
    </row>
    <row r="345" spans="1:11" ht="12.75" customHeight="1">
      <c r="A345" s="243"/>
      <c r="B345" s="240"/>
      <c r="C345" s="240"/>
      <c r="D345" s="245"/>
      <c r="E345" s="245"/>
      <c r="K345" s="248"/>
    </row>
    <row r="346" spans="1:11" ht="12.75" customHeight="1">
      <c r="A346" s="243"/>
      <c r="B346" s="240"/>
      <c r="C346" s="240"/>
      <c r="D346" s="245"/>
      <c r="E346" s="245"/>
      <c r="K346" s="248"/>
    </row>
    <row r="347" spans="1:11" ht="12.75" customHeight="1">
      <c r="A347" s="243"/>
      <c r="B347" s="240"/>
      <c r="C347" s="240"/>
      <c r="D347" s="245"/>
      <c r="E347" s="245"/>
      <c r="K347" s="248"/>
    </row>
    <row r="348" spans="1:11" ht="12.75" customHeight="1">
      <c r="A348" s="243"/>
      <c r="B348" s="240"/>
      <c r="C348" s="240"/>
      <c r="D348" s="245"/>
      <c r="E348" s="245"/>
      <c r="K348" s="248"/>
    </row>
    <row r="349" spans="1:11" ht="12.75" customHeight="1">
      <c r="A349" s="243"/>
      <c r="B349" s="240"/>
      <c r="C349" s="240"/>
      <c r="D349" s="245"/>
      <c r="E349" s="245"/>
      <c r="K349" s="248"/>
    </row>
    <row r="350" spans="1:11" ht="12.75" customHeight="1">
      <c r="A350" s="243"/>
      <c r="B350" s="240"/>
      <c r="C350" s="240"/>
      <c r="D350" s="245"/>
      <c r="E350" s="245"/>
      <c r="K350" s="248"/>
    </row>
    <row r="351" spans="1:11" ht="12.75" customHeight="1">
      <c r="A351" s="243"/>
      <c r="B351" s="240"/>
      <c r="C351" s="240"/>
      <c r="D351" s="245"/>
      <c r="E351" s="245"/>
      <c r="K351" s="248"/>
    </row>
    <row r="352" spans="1:11" ht="12.75" customHeight="1">
      <c r="A352" s="243"/>
      <c r="B352" s="240"/>
      <c r="C352" s="240"/>
      <c r="D352" s="245"/>
      <c r="E352" s="245"/>
      <c r="K352" s="248"/>
    </row>
    <row r="353" spans="1:11" ht="12.75" customHeight="1">
      <c r="A353" s="243"/>
      <c r="B353" s="240"/>
      <c r="C353" s="240"/>
      <c r="D353" s="245"/>
      <c r="E353" s="245"/>
      <c r="K353" s="248"/>
    </row>
    <row r="354" spans="1:11" ht="12.75" customHeight="1">
      <c r="A354" s="243"/>
      <c r="B354" s="240"/>
      <c r="C354" s="240"/>
      <c r="D354" s="245"/>
      <c r="E354" s="245"/>
      <c r="K354" s="248"/>
    </row>
    <row r="355" spans="1:11" ht="12.75" customHeight="1">
      <c r="A355" s="243"/>
      <c r="B355" s="240"/>
      <c r="C355" s="240"/>
      <c r="D355" s="245"/>
      <c r="E355" s="245"/>
      <c r="K355" s="248"/>
    </row>
    <row r="356" spans="1:11" ht="12.75" customHeight="1">
      <c r="A356" s="243"/>
      <c r="B356" s="240"/>
      <c r="C356" s="240"/>
      <c r="D356" s="245"/>
      <c r="E356" s="245"/>
      <c r="K356" s="248"/>
    </row>
    <row r="357" spans="1:11" ht="12.75" customHeight="1">
      <c r="A357" s="243"/>
      <c r="B357" s="240"/>
      <c r="C357" s="240"/>
      <c r="D357" s="245"/>
      <c r="E357" s="245"/>
      <c r="K357" s="248"/>
    </row>
    <row r="358" spans="1:11" ht="12.75" customHeight="1">
      <c r="A358" s="243"/>
      <c r="B358" s="240"/>
      <c r="C358" s="240"/>
      <c r="D358" s="245"/>
      <c r="E358" s="245"/>
      <c r="K358" s="248"/>
    </row>
    <row r="359" spans="1:11" ht="12.75" customHeight="1">
      <c r="A359" s="243"/>
      <c r="B359" s="240"/>
      <c r="C359" s="240"/>
      <c r="D359" s="245"/>
      <c r="E359" s="245"/>
      <c r="K359" s="248"/>
    </row>
    <row r="360" spans="1:11" ht="12.75" customHeight="1">
      <c r="A360" s="243"/>
      <c r="B360" s="240"/>
      <c r="C360" s="240"/>
      <c r="D360" s="245"/>
      <c r="E360" s="245"/>
      <c r="K360" s="248"/>
    </row>
    <row r="361" spans="1:11" ht="12.75" customHeight="1">
      <c r="A361" s="243"/>
      <c r="B361" s="240"/>
      <c r="C361" s="240"/>
      <c r="D361" s="245"/>
      <c r="E361" s="245"/>
      <c r="K361" s="248"/>
    </row>
    <row r="362" spans="1:11" ht="12.75" customHeight="1">
      <c r="A362" s="243"/>
      <c r="B362" s="240"/>
      <c r="C362" s="240"/>
      <c r="D362" s="245"/>
      <c r="E362" s="245"/>
      <c r="K362" s="248"/>
    </row>
    <row r="363" spans="1:11" ht="12.75" customHeight="1">
      <c r="A363" s="243"/>
      <c r="B363" s="240"/>
      <c r="C363" s="240"/>
      <c r="D363" s="245"/>
      <c r="E363" s="245"/>
      <c r="K363" s="248"/>
    </row>
    <row r="364" spans="1:11" ht="12.75" customHeight="1">
      <c r="A364" s="243"/>
      <c r="B364" s="240"/>
      <c r="C364" s="240"/>
      <c r="D364" s="245"/>
      <c r="E364" s="245"/>
      <c r="K364" s="248"/>
    </row>
    <row r="365" spans="1:11" ht="12.75" customHeight="1">
      <c r="A365" s="243"/>
      <c r="B365" s="240"/>
      <c r="C365" s="240"/>
      <c r="D365" s="245"/>
      <c r="E365" s="245"/>
      <c r="K365" s="248"/>
    </row>
    <row r="366" spans="1:11" ht="12.75" customHeight="1">
      <c r="A366" s="243"/>
      <c r="B366" s="240"/>
      <c r="C366" s="240"/>
      <c r="D366" s="245"/>
      <c r="E366" s="245"/>
      <c r="K366" s="248"/>
    </row>
    <row r="367" spans="1:11" ht="12.75" customHeight="1">
      <c r="A367" s="243"/>
      <c r="B367" s="240"/>
      <c r="C367" s="240"/>
      <c r="D367" s="245"/>
      <c r="E367" s="245"/>
      <c r="K367" s="248"/>
    </row>
    <row r="368" spans="1:11" ht="12.75" customHeight="1">
      <c r="A368" s="243"/>
      <c r="B368" s="240"/>
      <c r="C368" s="240"/>
      <c r="D368" s="245"/>
      <c r="E368" s="245"/>
      <c r="K368" s="248"/>
    </row>
    <row r="369" spans="1:11" ht="12.75" customHeight="1">
      <c r="A369" s="243"/>
      <c r="B369" s="240"/>
      <c r="C369" s="240"/>
      <c r="D369" s="245"/>
      <c r="E369" s="245"/>
      <c r="K369" s="248"/>
    </row>
    <row r="370" spans="1:11" ht="12.75" customHeight="1">
      <c r="A370" s="243"/>
      <c r="B370" s="240"/>
      <c r="C370" s="240"/>
      <c r="D370" s="245"/>
      <c r="E370" s="245"/>
      <c r="K370" s="248"/>
    </row>
    <row r="371" spans="1:11" ht="12.75" customHeight="1">
      <c r="A371" s="243"/>
      <c r="B371" s="240"/>
      <c r="C371" s="240"/>
      <c r="D371" s="245"/>
      <c r="E371" s="245"/>
      <c r="K371" s="248"/>
    </row>
    <row r="372" spans="1:11" ht="12.75" customHeight="1">
      <c r="A372" s="243"/>
      <c r="B372" s="240"/>
      <c r="C372" s="240"/>
      <c r="D372" s="245"/>
      <c r="E372" s="245"/>
      <c r="K372" s="248"/>
    </row>
    <row r="373" spans="1:11" ht="12.75" customHeight="1">
      <c r="A373" s="243"/>
      <c r="B373" s="240"/>
      <c r="C373" s="240"/>
      <c r="D373" s="245"/>
      <c r="E373" s="245"/>
      <c r="K373" s="248"/>
    </row>
    <row r="374" spans="1:11" ht="12.75" customHeight="1">
      <c r="A374" s="243"/>
      <c r="B374" s="240"/>
      <c r="C374" s="240"/>
      <c r="D374" s="245"/>
      <c r="E374" s="245"/>
      <c r="K374" s="248"/>
    </row>
    <row r="375" spans="1:11" ht="12.75" customHeight="1">
      <c r="A375" s="243"/>
      <c r="B375" s="240"/>
      <c r="C375" s="240"/>
      <c r="D375" s="245"/>
      <c r="E375" s="245"/>
      <c r="K375" s="248"/>
    </row>
    <row r="376" spans="1:11" ht="12.75" customHeight="1">
      <c r="A376" s="243"/>
      <c r="B376" s="240"/>
      <c r="C376" s="240"/>
      <c r="D376" s="245"/>
      <c r="E376" s="245"/>
      <c r="K376" s="248"/>
    </row>
    <row r="377" spans="1:11" ht="12.75" customHeight="1">
      <c r="A377" s="243"/>
      <c r="B377" s="240"/>
      <c r="C377" s="240"/>
      <c r="D377" s="245"/>
      <c r="E377" s="245"/>
      <c r="K377" s="248"/>
    </row>
    <row r="378" spans="1:11" ht="12.75" customHeight="1">
      <c r="A378" s="243"/>
      <c r="B378" s="240"/>
      <c r="C378" s="240"/>
      <c r="D378" s="245"/>
      <c r="E378" s="245"/>
      <c r="K378" s="248"/>
    </row>
    <row r="379" spans="1:11" ht="12.75" customHeight="1">
      <c r="A379" s="243"/>
      <c r="B379" s="240"/>
      <c r="C379" s="240"/>
      <c r="D379" s="245"/>
      <c r="E379" s="245"/>
      <c r="K379" s="248"/>
    </row>
    <row r="380" spans="1:11" ht="12.75" customHeight="1">
      <c r="A380" s="243"/>
      <c r="B380" s="240"/>
      <c r="C380" s="240"/>
      <c r="D380" s="245"/>
      <c r="E380" s="245"/>
      <c r="K380" s="248"/>
    </row>
    <row r="381" spans="1:11" ht="12.75" customHeight="1">
      <c r="A381" s="243"/>
      <c r="B381" s="240"/>
      <c r="C381" s="240"/>
      <c r="D381" s="245"/>
      <c r="E381" s="245"/>
      <c r="K381" s="248"/>
    </row>
    <row r="382" spans="1:11" ht="12.75" customHeight="1">
      <c r="A382" s="243"/>
      <c r="B382" s="240"/>
      <c r="C382" s="240"/>
      <c r="D382" s="245"/>
      <c r="E382" s="245"/>
      <c r="K382" s="248"/>
    </row>
    <row r="383" spans="1:11" ht="12.75" customHeight="1">
      <c r="A383" s="243"/>
      <c r="B383" s="240"/>
      <c r="C383" s="240"/>
      <c r="D383" s="245"/>
      <c r="E383" s="245"/>
      <c r="K383" s="248"/>
    </row>
    <row r="384" spans="1:11" ht="12.75" customHeight="1">
      <c r="A384" s="243"/>
      <c r="B384" s="240"/>
      <c r="C384" s="240"/>
      <c r="D384" s="245"/>
      <c r="E384" s="245"/>
      <c r="K384" s="248"/>
    </row>
    <row r="385" spans="1:11" ht="12.75" customHeight="1">
      <c r="A385" s="243"/>
      <c r="B385" s="240"/>
      <c r="C385" s="240"/>
      <c r="D385" s="245"/>
      <c r="E385" s="245"/>
      <c r="K385" s="248"/>
    </row>
    <row r="386" spans="1:11" ht="12.75" customHeight="1">
      <c r="A386" s="243"/>
      <c r="B386" s="240"/>
      <c r="C386" s="240"/>
      <c r="D386" s="245"/>
      <c r="E386" s="245"/>
      <c r="K386" s="248"/>
    </row>
    <row r="387" spans="1:11" ht="12.75" customHeight="1">
      <c r="A387" s="243"/>
      <c r="B387" s="240"/>
      <c r="C387" s="240"/>
      <c r="D387" s="245"/>
      <c r="E387" s="245"/>
      <c r="K387" s="248"/>
    </row>
    <row r="388" spans="1:11" ht="12.75" customHeight="1">
      <c r="A388" s="243"/>
      <c r="B388" s="240"/>
      <c r="C388" s="240"/>
      <c r="D388" s="245"/>
      <c r="E388" s="245"/>
      <c r="K388" s="248"/>
    </row>
    <row r="389" spans="1:11" ht="12.75" customHeight="1">
      <c r="A389" s="243"/>
      <c r="B389" s="240"/>
      <c r="C389" s="240"/>
      <c r="D389" s="245"/>
      <c r="E389" s="245"/>
      <c r="K389" s="248"/>
    </row>
    <row r="390" spans="1:11" ht="12.75" customHeight="1">
      <c r="A390" s="243"/>
      <c r="B390" s="240"/>
      <c r="C390" s="240"/>
      <c r="D390" s="245"/>
      <c r="E390" s="245"/>
      <c r="K390" s="248"/>
    </row>
    <row r="391" spans="1:11" ht="12.75" customHeight="1">
      <c r="A391" s="243"/>
      <c r="B391" s="240"/>
      <c r="C391" s="240"/>
      <c r="D391" s="245"/>
      <c r="E391" s="245"/>
      <c r="K391" s="248"/>
    </row>
    <row r="392" spans="1:11" ht="12.75" customHeight="1">
      <c r="A392" s="243"/>
      <c r="B392" s="240"/>
      <c r="C392" s="240"/>
      <c r="D392" s="245"/>
      <c r="E392" s="245"/>
      <c r="K392" s="248"/>
    </row>
    <row r="393" spans="1:11" ht="12.75" customHeight="1">
      <c r="A393" s="243"/>
      <c r="B393" s="240"/>
      <c r="C393" s="240"/>
      <c r="D393" s="245"/>
      <c r="E393" s="245"/>
      <c r="K393" s="248"/>
    </row>
    <row r="394" spans="1:11" ht="12.75" customHeight="1">
      <c r="A394" s="243"/>
      <c r="B394" s="240"/>
      <c r="C394" s="240"/>
      <c r="D394" s="245"/>
      <c r="E394" s="245"/>
      <c r="K394" s="248"/>
    </row>
    <row r="395" spans="1:11" ht="12.75" customHeight="1">
      <c r="A395" s="243"/>
      <c r="B395" s="240"/>
      <c r="C395" s="240"/>
      <c r="D395" s="245"/>
      <c r="E395" s="245"/>
      <c r="K395" s="248"/>
    </row>
    <row r="396" spans="1:11" ht="12.75" customHeight="1">
      <c r="A396" s="243"/>
      <c r="B396" s="240"/>
      <c r="C396" s="240"/>
      <c r="D396" s="245"/>
      <c r="E396" s="245"/>
      <c r="K396" s="248"/>
    </row>
    <row r="397" spans="1:11" ht="12.75" customHeight="1">
      <c r="A397" s="243"/>
      <c r="B397" s="240"/>
      <c r="C397" s="240"/>
      <c r="D397" s="245"/>
      <c r="E397" s="245"/>
      <c r="K397" s="248"/>
    </row>
    <row r="398" spans="1:11" ht="12.75" customHeight="1">
      <c r="A398" s="243"/>
      <c r="B398" s="240"/>
      <c r="C398" s="240"/>
      <c r="D398" s="245"/>
      <c r="E398" s="245"/>
      <c r="K398" s="248"/>
    </row>
    <row r="399" spans="1:11" ht="12.75" customHeight="1">
      <c r="A399" s="243"/>
      <c r="B399" s="240"/>
      <c r="C399" s="240"/>
      <c r="D399" s="245"/>
      <c r="E399" s="245"/>
      <c r="K399" s="248"/>
    </row>
    <row r="400" spans="1:11" ht="12.75" customHeight="1">
      <c r="A400" s="243"/>
      <c r="B400" s="240"/>
      <c r="C400" s="240"/>
      <c r="D400" s="245"/>
      <c r="E400" s="245"/>
      <c r="K400" s="248"/>
    </row>
    <row r="401" spans="1:11" ht="12.75" customHeight="1">
      <c r="A401" s="243"/>
      <c r="B401" s="240"/>
      <c r="C401" s="240"/>
      <c r="D401" s="245"/>
      <c r="E401" s="245"/>
      <c r="K401" s="248"/>
    </row>
    <row r="402" spans="1:11" ht="12.75" customHeight="1">
      <c r="A402" s="243"/>
      <c r="B402" s="240"/>
      <c r="C402" s="240"/>
      <c r="D402" s="245"/>
      <c r="E402" s="245"/>
      <c r="K402" s="248"/>
    </row>
    <row r="403" spans="1:11" ht="12.75" customHeight="1">
      <c r="A403" s="243"/>
      <c r="B403" s="240"/>
      <c r="C403" s="240"/>
      <c r="D403" s="245"/>
      <c r="E403" s="245"/>
      <c r="K403" s="248"/>
    </row>
    <row r="404" spans="1:11" ht="12.75" customHeight="1">
      <c r="A404" s="243"/>
      <c r="B404" s="240"/>
      <c r="C404" s="240"/>
      <c r="D404" s="245"/>
      <c r="E404" s="245"/>
      <c r="K404" s="248"/>
    </row>
    <row r="405" spans="1:11" ht="12.75" customHeight="1">
      <c r="A405" s="243"/>
      <c r="B405" s="240"/>
      <c r="C405" s="240"/>
      <c r="D405" s="245"/>
      <c r="E405" s="245"/>
      <c r="K405" s="248"/>
    </row>
    <row r="406" spans="1:11" ht="12.75" customHeight="1">
      <c r="A406" s="243"/>
      <c r="B406" s="240"/>
      <c r="C406" s="240"/>
      <c r="D406" s="245"/>
      <c r="E406" s="245"/>
      <c r="K406" s="248"/>
    </row>
    <row r="407" spans="1:11" ht="12.75" customHeight="1">
      <c r="A407" s="243"/>
      <c r="B407" s="240"/>
      <c r="C407" s="240"/>
      <c r="D407" s="245"/>
      <c r="E407" s="245"/>
      <c r="K407" s="248"/>
    </row>
    <row r="408" spans="1:11" ht="12.75" customHeight="1">
      <c r="A408" s="243"/>
      <c r="B408" s="240"/>
      <c r="C408" s="240"/>
      <c r="D408" s="245"/>
      <c r="E408" s="245"/>
      <c r="K408" s="248"/>
    </row>
    <row r="409" spans="1:11" ht="12.75" customHeight="1">
      <c r="A409" s="243"/>
      <c r="B409" s="240"/>
      <c r="C409" s="240"/>
      <c r="D409" s="245"/>
      <c r="E409" s="245"/>
      <c r="K409" s="248"/>
    </row>
    <row r="410" spans="1:11" ht="12.75" customHeight="1">
      <c r="A410" s="243"/>
      <c r="B410" s="240"/>
      <c r="C410" s="240"/>
      <c r="D410" s="245"/>
      <c r="E410" s="245"/>
      <c r="K410" s="248"/>
    </row>
    <row r="411" spans="1:11" ht="12.75" customHeight="1">
      <c r="A411" s="243"/>
      <c r="B411" s="240"/>
      <c r="C411" s="240"/>
      <c r="D411" s="245"/>
      <c r="E411" s="245"/>
      <c r="K411" s="248"/>
    </row>
    <row r="412" spans="1:11" ht="12.75" customHeight="1">
      <c r="A412" s="243"/>
      <c r="B412" s="240"/>
      <c r="C412" s="240"/>
      <c r="D412" s="245"/>
      <c r="E412" s="245"/>
      <c r="K412" s="248"/>
    </row>
    <row r="413" spans="1:11" ht="12.75" customHeight="1">
      <c r="A413" s="243"/>
      <c r="B413" s="240"/>
      <c r="C413" s="240"/>
      <c r="D413" s="245"/>
      <c r="E413" s="245"/>
      <c r="K413" s="248"/>
    </row>
    <row r="414" spans="1:11" ht="12.75" customHeight="1">
      <c r="A414" s="243"/>
      <c r="B414" s="240"/>
      <c r="C414" s="240"/>
      <c r="D414" s="245"/>
      <c r="E414" s="245"/>
      <c r="K414" s="248"/>
    </row>
    <row r="415" spans="1:11" ht="12.75" customHeight="1">
      <c r="A415" s="243"/>
      <c r="B415" s="240"/>
      <c r="C415" s="240"/>
      <c r="D415" s="245"/>
      <c r="E415" s="245"/>
      <c r="K415" s="248"/>
    </row>
    <row r="416" spans="1:11" ht="12.75" customHeight="1">
      <c r="A416" s="243"/>
      <c r="B416" s="240"/>
      <c r="C416" s="240"/>
      <c r="D416" s="245"/>
      <c r="E416" s="245"/>
      <c r="K416" s="248"/>
    </row>
    <row r="417" spans="1:11" ht="12.75" customHeight="1">
      <c r="A417" s="243"/>
      <c r="B417" s="240"/>
      <c r="C417" s="240"/>
      <c r="D417" s="245"/>
      <c r="E417" s="245"/>
      <c r="K417" s="248"/>
    </row>
    <row r="418" spans="1:11" ht="12.75" customHeight="1">
      <c r="A418" s="243"/>
      <c r="B418" s="240"/>
      <c r="C418" s="240"/>
      <c r="D418" s="245"/>
      <c r="E418" s="245"/>
      <c r="K418" s="248"/>
    </row>
    <row r="419" spans="1:11" ht="12.75" customHeight="1">
      <c r="A419" s="243"/>
      <c r="B419" s="240"/>
      <c r="C419" s="240"/>
      <c r="D419" s="245"/>
      <c r="E419" s="245"/>
      <c r="K419" s="248"/>
    </row>
    <row r="420" spans="1:11" ht="12.75" customHeight="1">
      <c r="A420" s="243"/>
      <c r="B420" s="240"/>
      <c r="C420" s="240"/>
      <c r="D420" s="245"/>
      <c r="E420" s="245"/>
      <c r="K420" s="248"/>
    </row>
    <row r="421" spans="1:11" ht="12.75" customHeight="1">
      <c r="A421" s="243"/>
      <c r="B421" s="240"/>
      <c r="C421" s="240"/>
      <c r="D421" s="245"/>
      <c r="E421" s="245"/>
      <c r="K421" s="248"/>
    </row>
    <row r="422" spans="1:11" ht="12.75" customHeight="1">
      <c r="A422" s="243"/>
      <c r="B422" s="240"/>
      <c r="C422" s="240"/>
      <c r="D422" s="245"/>
      <c r="E422" s="245"/>
      <c r="K422" s="248"/>
    </row>
    <row r="423" spans="1:11" ht="12.75" customHeight="1">
      <c r="A423" s="243"/>
      <c r="B423" s="240"/>
      <c r="C423" s="240"/>
      <c r="D423" s="245"/>
      <c r="E423" s="245"/>
      <c r="K423" s="248"/>
    </row>
    <row r="424" spans="1:11" ht="12.75" customHeight="1">
      <c r="A424" s="243"/>
      <c r="B424" s="240"/>
      <c r="C424" s="240"/>
      <c r="D424" s="245"/>
      <c r="E424" s="245"/>
      <c r="K424" s="248"/>
    </row>
    <row r="425" spans="1:11" ht="12.75" customHeight="1">
      <c r="A425" s="243"/>
      <c r="B425" s="240"/>
      <c r="C425" s="240"/>
      <c r="D425" s="245"/>
      <c r="E425" s="245"/>
      <c r="K425" s="248"/>
    </row>
    <row r="426" spans="1:11" ht="12.75" customHeight="1">
      <c r="A426" s="243"/>
      <c r="B426" s="240"/>
      <c r="C426" s="240"/>
      <c r="D426" s="245"/>
      <c r="E426" s="245"/>
      <c r="K426" s="248"/>
    </row>
    <row r="427" spans="1:11" ht="12.75" customHeight="1">
      <c r="A427" s="243"/>
      <c r="B427" s="240"/>
      <c r="C427" s="240"/>
      <c r="D427" s="245"/>
      <c r="E427" s="245"/>
      <c r="K427" s="248"/>
    </row>
    <row r="428" spans="1:11" ht="12.75" customHeight="1">
      <c r="A428" s="243"/>
      <c r="B428" s="240"/>
      <c r="C428" s="240"/>
      <c r="D428" s="245"/>
      <c r="E428" s="245"/>
      <c r="K428" s="248"/>
    </row>
    <row r="429" spans="1:11" ht="12.75" customHeight="1">
      <c r="A429" s="243"/>
      <c r="B429" s="240"/>
      <c r="C429" s="240"/>
      <c r="D429" s="245"/>
      <c r="E429" s="245"/>
      <c r="K429" s="248"/>
    </row>
    <row r="430" spans="1:11" ht="12.75" customHeight="1">
      <c r="A430" s="243"/>
      <c r="B430" s="240"/>
      <c r="C430" s="240"/>
      <c r="D430" s="245"/>
      <c r="E430" s="245"/>
      <c r="K430" s="248"/>
    </row>
    <row r="431" spans="1:11" ht="12.75" customHeight="1">
      <c r="A431" s="243"/>
      <c r="B431" s="240"/>
      <c r="C431" s="240"/>
      <c r="D431" s="245"/>
      <c r="E431" s="245"/>
      <c r="K431" s="248"/>
    </row>
    <row r="432" spans="1:11" ht="12.75" customHeight="1">
      <c r="A432" s="243"/>
      <c r="B432" s="240"/>
      <c r="C432" s="240"/>
      <c r="D432" s="245"/>
      <c r="E432" s="245"/>
      <c r="K432" s="248"/>
    </row>
    <row r="433" spans="1:11" ht="12.75" customHeight="1">
      <c r="A433" s="243"/>
      <c r="B433" s="240"/>
      <c r="C433" s="240"/>
      <c r="D433" s="245"/>
      <c r="E433" s="245"/>
      <c r="K433" s="248"/>
    </row>
    <row r="434" spans="1:11" ht="12.75" customHeight="1">
      <c r="A434" s="243"/>
      <c r="B434" s="240"/>
      <c r="C434" s="240"/>
      <c r="D434" s="245"/>
      <c r="E434" s="245"/>
      <c r="K434" s="248"/>
    </row>
    <row r="435" spans="1:11" ht="12.75" customHeight="1">
      <c r="A435" s="243"/>
      <c r="B435" s="240"/>
      <c r="C435" s="240"/>
      <c r="D435" s="245"/>
      <c r="E435" s="245"/>
      <c r="K435" s="248"/>
    </row>
    <row r="436" spans="1:11" ht="12.75" customHeight="1">
      <c r="A436" s="243"/>
      <c r="B436" s="240"/>
      <c r="C436" s="240"/>
      <c r="D436" s="245"/>
      <c r="E436" s="245"/>
      <c r="K436" s="248"/>
    </row>
    <row r="437" spans="1:11" ht="12.75" customHeight="1">
      <c r="A437" s="243"/>
      <c r="B437" s="240"/>
      <c r="C437" s="240"/>
      <c r="D437" s="245"/>
      <c r="E437" s="245"/>
      <c r="K437" s="248"/>
    </row>
    <row r="438" spans="1:11" ht="12.75" customHeight="1">
      <c r="A438" s="243"/>
      <c r="B438" s="240"/>
      <c r="C438" s="240"/>
      <c r="D438" s="245"/>
      <c r="E438" s="245"/>
      <c r="K438" s="248"/>
    </row>
    <row r="439" spans="1:11" ht="12.75" customHeight="1">
      <c r="A439" s="243"/>
      <c r="B439" s="240"/>
      <c r="C439" s="240"/>
      <c r="D439" s="245"/>
      <c r="E439" s="245"/>
      <c r="K439" s="248"/>
    </row>
    <row r="440" spans="1:11" ht="12.75" customHeight="1">
      <c r="A440" s="243"/>
      <c r="B440" s="240"/>
      <c r="C440" s="240"/>
      <c r="D440" s="245"/>
      <c r="E440" s="245"/>
      <c r="K440" s="248"/>
    </row>
    <row r="441" spans="1:11" ht="12.75" customHeight="1">
      <c r="A441" s="243"/>
      <c r="B441" s="240"/>
      <c r="C441" s="240"/>
      <c r="D441" s="245"/>
      <c r="E441" s="245"/>
      <c r="K441" s="248"/>
    </row>
    <row r="442" spans="1:11" ht="12.75" customHeight="1">
      <c r="A442" s="243"/>
      <c r="B442" s="240"/>
      <c r="C442" s="240"/>
      <c r="D442" s="245"/>
      <c r="E442" s="245"/>
      <c r="K442" s="248"/>
    </row>
    <row r="443" spans="1:11" ht="12.75" customHeight="1">
      <c r="A443" s="243"/>
      <c r="B443" s="240"/>
      <c r="C443" s="240"/>
      <c r="D443" s="245"/>
      <c r="E443" s="245"/>
      <c r="K443" s="248"/>
    </row>
    <row r="444" spans="1:11" ht="12.75" customHeight="1">
      <c r="A444" s="243"/>
      <c r="B444" s="240"/>
      <c r="C444" s="240"/>
      <c r="D444" s="245"/>
      <c r="E444" s="245"/>
      <c r="K444" s="248"/>
    </row>
    <row r="445" spans="1:11" ht="12.75" customHeight="1">
      <c r="A445" s="243"/>
      <c r="B445" s="240"/>
      <c r="C445" s="240"/>
      <c r="D445" s="245"/>
      <c r="E445" s="245"/>
      <c r="K445" s="248"/>
    </row>
    <row r="446" spans="1:11" ht="12.75" customHeight="1">
      <c r="A446" s="243"/>
      <c r="B446" s="240"/>
      <c r="C446" s="240"/>
      <c r="D446" s="245"/>
      <c r="E446" s="245"/>
      <c r="K446" s="248"/>
    </row>
    <row r="447" spans="1:11" ht="12.75" customHeight="1">
      <c r="A447" s="243"/>
      <c r="B447" s="240"/>
      <c r="C447" s="240"/>
      <c r="D447" s="245"/>
      <c r="E447" s="245"/>
      <c r="K447" s="248"/>
    </row>
    <row r="448" spans="1:11" ht="12.75" customHeight="1">
      <c r="A448" s="243"/>
      <c r="B448" s="240"/>
      <c r="C448" s="240"/>
      <c r="D448" s="245"/>
      <c r="E448" s="245"/>
      <c r="K448" s="248"/>
    </row>
    <row r="449" spans="1:11" ht="12.75" customHeight="1">
      <c r="A449" s="243"/>
      <c r="B449" s="240"/>
      <c r="C449" s="240"/>
      <c r="D449" s="245"/>
      <c r="E449" s="245"/>
      <c r="K449" s="248"/>
    </row>
    <row r="450" spans="1:11" ht="12.75" customHeight="1">
      <c r="A450" s="243"/>
      <c r="B450" s="240"/>
      <c r="C450" s="240"/>
      <c r="D450" s="245"/>
      <c r="E450" s="245"/>
      <c r="K450" s="248"/>
    </row>
    <row r="451" spans="1:11" ht="12.75" customHeight="1">
      <c r="A451" s="243"/>
      <c r="B451" s="240"/>
      <c r="C451" s="240"/>
      <c r="D451" s="245"/>
      <c r="E451" s="245"/>
      <c r="K451" s="248"/>
    </row>
    <row r="452" spans="1:11" ht="12.75" customHeight="1">
      <c r="A452" s="243"/>
      <c r="B452" s="240"/>
      <c r="C452" s="240"/>
      <c r="D452" s="245"/>
      <c r="E452" s="245"/>
      <c r="K452" s="248"/>
    </row>
    <row r="453" spans="1:11" ht="12.75" customHeight="1">
      <c r="A453" s="243"/>
      <c r="B453" s="240"/>
      <c r="C453" s="240"/>
      <c r="D453" s="245"/>
      <c r="E453" s="245"/>
      <c r="K453" s="248"/>
    </row>
    <row r="454" spans="1:11" ht="12.75" customHeight="1">
      <c r="A454" s="243"/>
      <c r="B454" s="240"/>
      <c r="C454" s="240"/>
      <c r="D454" s="245"/>
      <c r="E454" s="245"/>
      <c r="K454" s="248"/>
    </row>
    <row r="455" spans="1:11" ht="12.75" customHeight="1">
      <c r="A455" s="243"/>
      <c r="B455" s="240"/>
      <c r="C455" s="240"/>
      <c r="D455" s="245"/>
      <c r="E455" s="245"/>
      <c r="K455" s="248"/>
    </row>
    <row r="456" spans="1:11" ht="12.75" customHeight="1">
      <c r="A456" s="243"/>
      <c r="B456" s="240"/>
      <c r="C456" s="240"/>
      <c r="D456" s="245"/>
      <c r="E456" s="245"/>
      <c r="K456" s="248"/>
    </row>
    <row r="457" spans="1:11" ht="12.75" customHeight="1">
      <c r="A457" s="243"/>
      <c r="B457" s="240"/>
      <c r="C457" s="240"/>
      <c r="D457" s="245"/>
      <c r="E457" s="245"/>
      <c r="K457" s="248"/>
    </row>
    <row r="458" spans="1:11" ht="12.75" customHeight="1">
      <c r="A458" s="243"/>
      <c r="B458" s="240"/>
      <c r="C458" s="240"/>
      <c r="D458" s="245"/>
      <c r="E458" s="245"/>
      <c r="K458" s="248"/>
    </row>
    <row r="459" spans="1:11" ht="12.75" customHeight="1">
      <c r="A459" s="243"/>
      <c r="B459" s="240"/>
      <c r="C459" s="240"/>
      <c r="D459" s="245"/>
      <c r="E459" s="245"/>
      <c r="K459" s="248"/>
    </row>
    <row r="460" spans="1:11" ht="12.75" customHeight="1">
      <c r="A460" s="243"/>
      <c r="B460" s="240"/>
      <c r="C460" s="240"/>
      <c r="D460" s="245"/>
      <c r="E460" s="245"/>
      <c r="K460" s="248"/>
    </row>
    <row r="461" spans="1:11" ht="12.75" customHeight="1">
      <c r="A461" s="243"/>
      <c r="B461" s="240"/>
      <c r="C461" s="240"/>
      <c r="D461" s="245"/>
      <c r="E461" s="245"/>
      <c r="K461" s="248"/>
    </row>
    <row r="462" spans="1:11" ht="12.75" customHeight="1">
      <c r="A462" s="243"/>
      <c r="B462" s="240"/>
      <c r="C462" s="240"/>
      <c r="D462" s="245"/>
      <c r="E462" s="245"/>
      <c r="K462" s="248"/>
    </row>
    <row r="463" spans="1:11" ht="12.75" customHeight="1">
      <c r="A463" s="243"/>
      <c r="B463" s="240"/>
      <c r="C463" s="240"/>
      <c r="D463" s="245"/>
      <c r="E463" s="245"/>
      <c r="K463" s="248"/>
    </row>
    <row r="464" spans="1:11" ht="12.75" customHeight="1">
      <c r="A464" s="243"/>
      <c r="B464" s="240"/>
      <c r="C464" s="240"/>
      <c r="D464" s="245"/>
      <c r="E464" s="245"/>
      <c r="K464" s="248"/>
    </row>
    <row r="465" spans="1:11" ht="12.75" customHeight="1">
      <c r="A465" s="243"/>
      <c r="B465" s="240"/>
      <c r="C465" s="240"/>
      <c r="D465" s="245"/>
      <c r="E465" s="245"/>
      <c r="K465" s="248"/>
    </row>
    <row r="466" spans="1:11" ht="12.75" customHeight="1">
      <c r="A466" s="243"/>
      <c r="B466" s="240"/>
      <c r="C466" s="240"/>
      <c r="D466" s="245"/>
      <c r="E466" s="245"/>
      <c r="K466" s="248"/>
    </row>
    <row r="467" spans="1:11" ht="12.75" customHeight="1">
      <c r="A467" s="243"/>
      <c r="B467" s="240"/>
      <c r="C467" s="240"/>
      <c r="D467" s="245"/>
      <c r="E467" s="245"/>
      <c r="K467" s="248"/>
    </row>
    <row r="468" spans="1:11" ht="12.75" customHeight="1">
      <c r="A468" s="243"/>
      <c r="B468" s="240"/>
      <c r="C468" s="240"/>
      <c r="D468" s="245"/>
      <c r="E468" s="245"/>
      <c r="K468" s="248"/>
    </row>
    <row r="469" spans="1:11" ht="12.75" customHeight="1">
      <c r="A469" s="243"/>
      <c r="B469" s="240"/>
      <c r="C469" s="240"/>
      <c r="D469" s="245"/>
      <c r="E469" s="245"/>
      <c r="K469" s="248"/>
    </row>
    <row r="470" spans="1:11" ht="12.75" customHeight="1">
      <c r="A470" s="243"/>
      <c r="B470" s="240"/>
      <c r="C470" s="240"/>
      <c r="D470" s="245"/>
      <c r="E470" s="245"/>
      <c r="K470" s="248"/>
    </row>
    <row r="471" spans="1:11" ht="12.75" customHeight="1">
      <c r="A471" s="243"/>
      <c r="B471" s="240"/>
      <c r="C471" s="240"/>
      <c r="D471" s="245"/>
      <c r="E471" s="245"/>
      <c r="K471" s="248"/>
    </row>
    <row r="472" spans="1:11" ht="12.75" customHeight="1">
      <c r="A472" s="243"/>
      <c r="B472" s="240"/>
      <c r="C472" s="240"/>
      <c r="D472" s="245"/>
      <c r="E472" s="245"/>
      <c r="K472" s="248"/>
    </row>
    <row r="473" spans="1:11" ht="12.75" customHeight="1">
      <c r="A473" s="243"/>
      <c r="B473" s="240"/>
      <c r="C473" s="240"/>
      <c r="D473" s="245"/>
      <c r="E473" s="245"/>
      <c r="K473" s="248"/>
    </row>
    <row r="474" spans="1:11" ht="12.75" customHeight="1">
      <c r="A474" s="243"/>
      <c r="B474" s="240"/>
      <c r="C474" s="240"/>
      <c r="D474" s="245"/>
      <c r="E474" s="245"/>
      <c r="K474" s="248"/>
    </row>
    <row r="475" spans="1:11" ht="12.75" customHeight="1">
      <c r="A475" s="243"/>
      <c r="B475" s="240"/>
      <c r="C475" s="240"/>
      <c r="D475" s="245"/>
      <c r="E475" s="245"/>
      <c r="K475" s="248"/>
    </row>
    <row r="476" spans="1:11" ht="12.75" customHeight="1">
      <c r="A476" s="243"/>
      <c r="B476" s="240"/>
      <c r="C476" s="240"/>
      <c r="D476" s="245"/>
      <c r="E476" s="245"/>
      <c r="K476" s="248"/>
    </row>
    <row r="477" spans="1:11" ht="12.75" customHeight="1">
      <c r="A477" s="243"/>
      <c r="B477" s="240"/>
      <c r="C477" s="240"/>
      <c r="D477" s="245"/>
      <c r="E477" s="245"/>
      <c r="K477" s="248"/>
    </row>
    <row r="478" spans="1:11" ht="12.75" customHeight="1">
      <c r="A478" s="243"/>
      <c r="B478" s="240"/>
      <c r="C478" s="240"/>
      <c r="D478" s="245"/>
      <c r="E478" s="245"/>
      <c r="K478" s="248"/>
    </row>
    <row r="479" spans="1:11" ht="12.75" customHeight="1">
      <c r="A479" s="243"/>
      <c r="B479" s="240"/>
      <c r="C479" s="240"/>
      <c r="D479" s="245"/>
      <c r="E479" s="245"/>
      <c r="K479" s="248"/>
    </row>
    <row r="480" spans="1:11" ht="12.75" customHeight="1">
      <c r="A480" s="243"/>
      <c r="B480" s="240"/>
      <c r="C480" s="240"/>
      <c r="D480" s="245"/>
      <c r="E480" s="245"/>
      <c r="K480" s="248"/>
    </row>
    <row r="481" spans="1:11" ht="12.75" customHeight="1">
      <c r="A481" s="243"/>
      <c r="B481" s="240"/>
      <c r="C481" s="240"/>
      <c r="D481" s="245"/>
      <c r="E481" s="245"/>
      <c r="K481" s="248"/>
    </row>
    <row r="482" spans="1:11" ht="12.75" customHeight="1">
      <c r="A482" s="243"/>
      <c r="B482" s="240"/>
      <c r="C482" s="240"/>
      <c r="D482" s="245"/>
      <c r="E482" s="245"/>
      <c r="K482" s="248"/>
    </row>
    <row r="483" spans="1:11" ht="12.75" customHeight="1">
      <c r="A483" s="243"/>
      <c r="B483" s="240"/>
      <c r="C483" s="240"/>
      <c r="D483" s="245"/>
      <c r="E483" s="245"/>
      <c r="K483" s="248"/>
    </row>
    <row r="484" spans="1:11" ht="12.75" customHeight="1">
      <c r="A484" s="243"/>
      <c r="B484" s="240"/>
      <c r="C484" s="240"/>
      <c r="D484" s="245"/>
      <c r="E484" s="245"/>
      <c r="K484" s="248"/>
    </row>
    <row r="485" spans="1:11" ht="12.75" customHeight="1">
      <c r="A485" s="243"/>
      <c r="B485" s="240"/>
      <c r="C485" s="240"/>
      <c r="D485" s="245"/>
      <c r="E485" s="245"/>
      <c r="K485" s="248"/>
    </row>
    <row r="486" spans="1:11" ht="12.75" customHeight="1">
      <c r="A486" s="243"/>
      <c r="B486" s="240"/>
      <c r="C486" s="240"/>
      <c r="D486" s="245"/>
      <c r="E486" s="245"/>
      <c r="K486" s="248"/>
    </row>
    <row r="487" spans="1:11" ht="12.75" customHeight="1">
      <c r="A487" s="243"/>
      <c r="B487" s="240"/>
      <c r="C487" s="240"/>
      <c r="D487" s="245"/>
      <c r="E487" s="245"/>
      <c r="K487" s="248"/>
    </row>
    <row r="488" spans="1:11" ht="12.75" customHeight="1">
      <c r="A488" s="243"/>
      <c r="B488" s="240"/>
      <c r="C488" s="240"/>
      <c r="D488" s="245"/>
      <c r="E488" s="245"/>
      <c r="K488" s="248"/>
    </row>
    <row r="489" spans="1:11" ht="12.75" customHeight="1">
      <c r="A489" s="243"/>
      <c r="B489" s="240"/>
      <c r="C489" s="240"/>
      <c r="D489" s="245"/>
      <c r="E489" s="245"/>
      <c r="K489" s="248"/>
    </row>
    <row r="490" spans="1:11" ht="12.75" customHeight="1">
      <c r="A490" s="243"/>
      <c r="B490" s="240"/>
      <c r="C490" s="240"/>
      <c r="D490" s="245"/>
      <c r="E490" s="245"/>
      <c r="K490" s="248"/>
    </row>
    <row r="491" spans="1:11" ht="12.75" customHeight="1">
      <c r="A491" s="243"/>
      <c r="B491" s="240"/>
      <c r="C491" s="240"/>
      <c r="D491" s="245"/>
      <c r="E491" s="245"/>
      <c r="K491" s="248"/>
    </row>
    <row r="492" spans="1:11" ht="12.75" customHeight="1">
      <c r="A492" s="243"/>
      <c r="B492" s="240"/>
      <c r="C492" s="240"/>
      <c r="D492" s="245"/>
      <c r="E492" s="245"/>
      <c r="K492" s="248"/>
    </row>
    <row r="493" spans="1:11" ht="12.75" customHeight="1">
      <c r="A493" s="243"/>
      <c r="B493" s="240"/>
      <c r="C493" s="240"/>
      <c r="D493" s="245"/>
      <c r="E493" s="245"/>
      <c r="K493" s="248"/>
    </row>
    <row r="494" spans="1:11" ht="12.75" customHeight="1">
      <c r="A494" s="243"/>
      <c r="B494" s="240"/>
      <c r="C494" s="240"/>
      <c r="D494" s="245"/>
      <c r="E494" s="245"/>
      <c r="K494" s="248"/>
    </row>
    <row r="495" spans="1:11" ht="12.75" customHeight="1">
      <c r="A495" s="243"/>
      <c r="B495" s="240"/>
      <c r="C495" s="240"/>
      <c r="D495" s="245"/>
      <c r="E495" s="245"/>
      <c r="K495" s="248"/>
    </row>
    <row r="496" spans="1:11" ht="12.75" customHeight="1">
      <c r="A496" s="243"/>
      <c r="B496" s="240"/>
      <c r="C496" s="240"/>
      <c r="D496" s="245"/>
      <c r="E496" s="245"/>
      <c r="K496" s="248"/>
    </row>
    <row r="497" spans="1:11" ht="12.75" customHeight="1">
      <c r="A497" s="243"/>
      <c r="B497" s="240"/>
      <c r="C497" s="240"/>
      <c r="D497" s="245"/>
      <c r="E497" s="245"/>
      <c r="K497" s="248"/>
    </row>
    <row r="498" spans="1:11" ht="12.75" customHeight="1">
      <c r="A498" s="243"/>
      <c r="B498" s="240"/>
      <c r="C498" s="240"/>
      <c r="D498" s="245"/>
      <c r="E498" s="245"/>
      <c r="K498" s="248"/>
    </row>
    <row r="499" spans="1:11" ht="12.75" customHeight="1">
      <c r="A499" s="243"/>
      <c r="B499" s="240"/>
      <c r="C499" s="240"/>
      <c r="D499" s="245"/>
      <c r="E499" s="245"/>
      <c r="K499" s="248"/>
    </row>
    <row r="500" spans="1:11" ht="12.75" customHeight="1">
      <c r="A500" s="243"/>
      <c r="B500" s="240"/>
      <c r="C500" s="240"/>
      <c r="D500" s="245"/>
      <c r="E500" s="245"/>
      <c r="K500" s="248"/>
    </row>
    <row r="501" spans="1:11" ht="12.75" customHeight="1">
      <c r="A501" s="243"/>
      <c r="B501" s="240"/>
      <c r="C501" s="240"/>
      <c r="D501" s="245"/>
      <c r="E501" s="245"/>
      <c r="K501" s="248"/>
    </row>
    <row r="502" spans="1:11" ht="12.75" customHeight="1">
      <c r="A502" s="243"/>
      <c r="B502" s="240"/>
      <c r="C502" s="240"/>
      <c r="D502" s="245"/>
      <c r="E502" s="245"/>
      <c r="K502" s="248"/>
    </row>
    <row r="503" spans="1:11" ht="12.75" customHeight="1">
      <c r="A503" s="243"/>
      <c r="B503" s="240"/>
      <c r="C503" s="240"/>
      <c r="D503" s="245"/>
      <c r="E503" s="245"/>
      <c r="K503" s="248"/>
    </row>
    <row r="504" spans="1:11" ht="12.75" customHeight="1">
      <c r="A504" s="243"/>
      <c r="B504" s="240"/>
      <c r="C504" s="240"/>
      <c r="D504" s="245"/>
      <c r="E504" s="245"/>
      <c r="K504" s="248"/>
    </row>
    <row r="505" spans="1:11" ht="12.75" customHeight="1">
      <c r="A505" s="243"/>
      <c r="B505" s="240"/>
      <c r="C505" s="240"/>
      <c r="D505" s="245"/>
      <c r="E505" s="245"/>
      <c r="K505" s="248"/>
    </row>
    <row r="506" spans="1:11" ht="12.75" customHeight="1">
      <c r="A506" s="243"/>
      <c r="B506" s="240"/>
      <c r="C506" s="240"/>
      <c r="D506" s="245"/>
      <c r="E506" s="245"/>
      <c r="K506" s="248"/>
    </row>
    <row r="507" spans="1:11" ht="12.75" customHeight="1">
      <c r="A507" s="243"/>
      <c r="B507" s="240"/>
      <c r="C507" s="240"/>
      <c r="D507" s="245"/>
      <c r="E507" s="245"/>
      <c r="K507" s="248"/>
    </row>
    <row r="508" spans="1:11" ht="12.75" customHeight="1">
      <c r="A508" s="243"/>
      <c r="B508" s="240"/>
      <c r="C508" s="240"/>
      <c r="D508" s="245"/>
      <c r="E508" s="245"/>
      <c r="K508" s="248"/>
    </row>
    <row r="509" spans="1:11" ht="12.75" customHeight="1">
      <c r="A509" s="243"/>
      <c r="B509" s="240"/>
      <c r="C509" s="240"/>
      <c r="D509" s="245"/>
      <c r="E509" s="245"/>
      <c r="K509" s="248"/>
    </row>
    <row r="510" spans="1:11" ht="12.75" customHeight="1">
      <c r="A510" s="243"/>
      <c r="B510" s="240"/>
      <c r="C510" s="240"/>
      <c r="D510" s="245"/>
      <c r="E510" s="245"/>
      <c r="K510" s="248"/>
    </row>
    <row r="511" spans="1:11" ht="12.75" customHeight="1">
      <c r="A511" s="243"/>
      <c r="B511" s="240"/>
      <c r="C511" s="240"/>
      <c r="D511" s="245"/>
      <c r="E511" s="245"/>
      <c r="K511" s="248"/>
    </row>
    <row r="512" spans="1:11" ht="12.75" customHeight="1">
      <c r="A512" s="243"/>
      <c r="B512" s="240"/>
      <c r="C512" s="240"/>
      <c r="D512" s="245"/>
      <c r="E512" s="245"/>
      <c r="K512" s="248"/>
    </row>
    <row r="513" spans="1:11" ht="12.75" customHeight="1">
      <c r="A513" s="243"/>
      <c r="B513" s="240"/>
      <c r="C513" s="240"/>
      <c r="D513" s="245"/>
      <c r="E513" s="245"/>
      <c r="K513" s="248"/>
    </row>
    <row r="514" spans="1:11" ht="12.75" customHeight="1">
      <c r="A514" s="243"/>
      <c r="B514" s="240"/>
      <c r="C514" s="240"/>
      <c r="D514" s="245"/>
      <c r="E514" s="245"/>
      <c r="K514" s="248"/>
    </row>
    <row r="515" spans="1:11" ht="12.75" customHeight="1">
      <c r="A515" s="243"/>
      <c r="B515" s="240"/>
      <c r="C515" s="240"/>
      <c r="D515" s="245"/>
      <c r="E515" s="245"/>
      <c r="K515" s="248"/>
    </row>
    <row r="516" spans="1:11" ht="12.75" customHeight="1">
      <c r="A516" s="243"/>
      <c r="B516" s="240"/>
      <c r="C516" s="240"/>
      <c r="D516" s="245"/>
      <c r="E516" s="245"/>
      <c r="K516" s="248"/>
    </row>
    <row r="517" spans="1:11" ht="12.75" customHeight="1">
      <c r="A517" s="243"/>
      <c r="B517" s="240"/>
      <c r="C517" s="240"/>
      <c r="D517" s="245"/>
      <c r="E517" s="245"/>
      <c r="K517" s="248"/>
    </row>
    <row r="518" spans="1:11" ht="12.75" customHeight="1">
      <c r="A518" s="243"/>
      <c r="B518" s="240"/>
      <c r="C518" s="240"/>
      <c r="D518" s="245"/>
      <c r="E518" s="245"/>
      <c r="K518" s="248"/>
    </row>
    <row r="519" spans="1:11" ht="12.75" customHeight="1">
      <c r="A519" s="243"/>
      <c r="B519" s="240"/>
      <c r="C519" s="240"/>
      <c r="D519" s="245"/>
      <c r="E519" s="245"/>
      <c r="K519" s="248"/>
    </row>
    <row r="520" spans="1:11" ht="12.75" customHeight="1">
      <c r="A520" s="243"/>
      <c r="B520" s="240"/>
      <c r="C520" s="240"/>
      <c r="D520" s="245"/>
      <c r="E520" s="245"/>
      <c r="K520" s="248"/>
    </row>
    <row r="521" spans="1:11" ht="12.75" customHeight="1">
      <c r="A521" s="243"/>
      <c r="B521" s="240"/>
      <c r="C521" s="240"/>
      <c r="D521" s="245"/>
      <c r="E521" s="245"/>
      <c r="K521" s="248"/>
    </row>
    <row r="522" spans="1:11" ht="12.75" customHeight="1">
      <c r="A522" s="243"/>
      <c r="B522" s="240"/>
      <c r="C522" s="240"/>
      <c r="D522" s="245"/>
      <c r="E522" s="245"/>
      <c r="K522" s="248"/>
    </row>
    <row r="523" spans="1:11" ht="12.75" customHeight="1">
      <c r="A523" s="243"/>
      <c r="B523" s="240"/>
      <c r="C523" s="240"/>
      <c r="D523" s="245"/>
      <c r="E523" s="245"/>
      <c r="K523" s="248"/>
    </row>
    <row r="524" spans="1:11" ht="12.75" customHeight="1">
      <c r="A524" s="243"/>
      <c r="B524" s="240"/>
      <c r="C524" s="240"/>
      <c r="D524" s="245"/>
      <c r="E524" s="245"/>
      <c r="K524" s="248"/>
    </row>
    <row r="525" spans="1:11" ht="12.75" customHeight="1">
      <c r="A525" s="243"/>
      <c r="B525" s="240"/>
      <c r="C525" s="240"/>
      <c r="D525" s="245"/>
      <c r="E525" s="245"/>
      <c r="K525" s="248"/>
    </row>
    <row r="526" spans="1:11" ht="12.75" customHeight="1">
      <c r="A526" s="243"/>
      <c r="B526" s="240"/>
      <c r="C526" s="240"/>
      <c r="D526" s="245"/>
      <c r="E526" s="245"/>
      <c r="K526" s="248"/>
    </row>
    <row r="527" spans="1:11" ht="12.75" customHeight="1">
      <c r="A527" s="243"/>
      <c r="B527" s="240"/>
      <c r="C527" s="240"/>
      <c r="D527" s="245"/>
      <c r="E527" s="245"/>
      <c r="K527" s="248"/>
    </row>
    <row r="528" spans="1:11" ht="12.75" customHeight="1">
      <c r="A528" s="243"/>
      <c r="B528" s="240"/>
      <c r="C528" s="240"/>
      <c r="D528" s="245"/>
      <c r="E528" s="245"/>
      <c r="K528" s="248"/>
    </row>
    <row r="529" spans="1:11" ht="12.75" customHeight="1">
      <c r="A529" s="243"/>
      <c r="B529" s="240"/>
      <c r="C529" s="240"/>
      <c r="D529" s="245"/>
      <c r="E529" s="245"/>
      <c r="K529" s="248"/>
    </row>
    <row r="530" spans="1:11" ht="12.75" customHeight="1">
      <c r="A530" s="243"/>
      <c r="B530" s="240"/>
      <c r="C530" s="240"/>
      <c r="D530" s="245"/>
      <c r="E530" s="245"/>
      <c r="K530" s="248"/>
    </row>
    <row r="531" spans="1:11" ht="12.75" customHeight="1">
      <c r="A531" s="243"/>
      <c r="B531" s="240"/>
      <c r="C531" s="240"/>
      <c r="D531" s="245"/>
      <c r="E531" s="245"/>
      <c r="K531" s="248"/>
    </row>
    <row r="532" spans="1:11" ht="12.75" customHeight="1">
      <c r="A532" s="243"/>
      <c r="B532" s="240"/>
      <c r="C532" s="240"/>
      <c r="D532" s="245"/>
      <c r="E532" s="245"/>
      <c r="K532" s="248"/>
    </row>
    <row r="533" spans="1:11" ht="12.75" customHeight="1">
      <c r="A533" s="243"/>
      <c r="B533" s="240"/>
      <c r="C533" s="240"/>
      <c r="D533" s="245"/>
      <c r="E533" s="245"/>
      <c r="K533" s="248"/>
    </row>
    <row r="534" spans="1:11" ht="12.75" customHeight="1">
      <c r="A534" s="243"/>
      <c r="B534" s="240"/>
      <c r="C534" s="240"/>
      <c r="D534" s="245"/>
      <c r="E534" s="245"/>
      <c r="K534" s="248"/>
    </row>
    <row r="535" spans="1:11" ht="12.75" customHeight="1">
      <c r="A535" s="243"/>
      <c r="B535" s="240"/>
      <c r="C535" s="240"/>
      <c r="D535" s="245"/>
      <c r="E535" s="245"/>
      <c r="K535" s="248"/>
    </row>
    <row r="536" spans="1:11" ht="12.75" customHeight="1">
      <c r="A536" s="243"/>
      <c r="B536" s="240"/>
      <c r="C536" s="240"/>
      <c r="D536" s="245"/>
      <c r="E536" s="245"/>
      <c r="K536" s="248"/>
    </row>
    <row r="537" spans="1:11" ht="12.75" customHeight="1">
      <c r="A537" s="243"/>
      <c r="B537" s="240"/>
      <c r="C537" s="240"/>
      <c r="D537" s="245"/>
      <c r="E537" s="245"/>
      <c r="K537" s="248"/>
    </row>
    <row r="538" spans="1:11" ht="12.75" customHeight="1">
      <c r="A538" s="243"/>
      <c r="B538" s="240"/>
      <c r="C538" s="240"/>
      <c r="D538" s="245"/>
      <c r="E538" s="245"/>
      <c r="K538" s="248"/>
    </row>
    <row r="539" spans="1:11" ht="12.75" customHeight="1">
      <c r="A539" s="243"/>
      <c r="B539" s="240"/>
      <c r="C539" s="240"/>
      <c r="D539" s="245"/>
      <c r="E539" s="245"/>
      <c r="K539" s="248"/>
    </row>
    <row r="540" spans="1:11" ht="12.75" customHeight="1">
      <c r="A540" s="243"/>
      <c r="B540" s="240"/>
      <c r="C540" s="240"/>
      <c r="D540" s="245"/>
      <c r="E540" s="245"/>
      <c r="K540" s="248"/>
    </row>
    <row r="541" spans="1:11" ht="12.75" customHeight="1">
      <c r="A541" s="243"/>
      <c r="B541" s="240"/>
      <c r="C541" s="240"/>
      <c r="D541" s="245"/>
      <c r="E541" s="245"/>
      <c r="K541" s="248"/>
    </row>
    <row r="542" spans="1:11" ht="12.75" customHeight="1">
      <c r="A542" s="243"/>
      <c r="B542" s="240"/>
      <c r="C542" s="240"/>
      <c r="D542" s="245"/>
      <c r="E542" s="245"/>
      <c r="K542" s="248"/>
    </row>
    <row r="543" spans="1:11" ht="12.75" customHeight="1">
      <c r="A543" s="243"/>
      <c r="B543" s="240"/>
      <c r="C543" s="240"/>
      <c r="D543" s="245"/>
      <c r="E543" s="245"/>
      <c r="K543" s="248"/>
    </row>
    <row r="544" spans="1:11" ht="12.75" customHeight="1">
      <c r="A544" s="243"/>
      <c r="B544" s="240"/>
      <c r="C544" s="240"/>
      <c r="D544" s="245"/>
      <c r="E544" s="245"/>
      <c r="K544" s="248"/>
    </row>
    <row r="545" spans="1:11" ht="12.75" customHeight="1">
      <c r="A545" s="243"/>
      <c r="B545" s="240"/>
      <c r="C545" s="240"/>
      <c r="D545" s="245"/>
      <c r="E545" s="245"/>
      <c r="K545" s="248"/>
    </row>
    <row r="546" spans="1:11" ht="12.75" customHeight="1">
      <c r="A546" s="243"/>
      <c r="B546" s="240"/>
      <c r="C546" s="240"/>
      <c r="D546" s="245"/>
      <c r="E546" s="245"/>
      <c r="K546" s="248"/>
    </row>
    <row r="547" spans="1:11" ht="12.75" customHeight="1">
      <c r="A547" s="243"/>
      <c r="B547" s="240"/>
      <c r="C547" s="240"/>
      <c r="D547" s="245"/>
      <c r="E547" s="245"/>
      <c r="K547" s="248"/>
    </row>
    <row r="548" spans="1:11" ht="12.75" customHeight="1">
      <c r="A548" s="243"/>
      <c r="B548" s="240"/>
      <c r="C548" s="240"/>
      <c r="D548" s="245"/>
      <c r="E548" s="245"/>
      <c r="K548" s="248"/>
    </row>
    <row r="549" spans="1:11" ht="12.75" customHeight="1">
      <c r="A549" s="243"/>
      <c r="B549" s="240"/>
      <c r="C549" s="240"/>
      <c r="D549" s="245"/>
      <c r="E549" s="245"/>
      <c r="K549" s="248"/>
    </row>
    <row r="550" spans="1:11" ht="12.75" customHeight="1">
      <c r="A550" s="243"/>
      <c r="B550" s="240"/>
      <c r="C550" s="240"/>
      <c r="D550" s="245"/>
      <c r="E550" s="245"/>
      <c r="K550" s="248"/>
    </row>
    <row r="551" spans="1:11" ht="12.75" customHeight="1">
      <c r="A551" s="243"/>
      <c r="B551" s="240"/>
      <c r="C551" s="240"/>
      <c r="D551" s="245"/>
      <c r="E551" s="245"/>
      <c r="K551" s="248"/>
    </row>
    <row r="552" spans="1:11" ht="12.75" customHeight="1">
      <c r="A552" s="243"/>
      <c r="B552" s="240"/>
      <c r="C552" s="240"/>
      <c r="D552" s="245"/>
      <c r="E552" s="245"/>
      <c r="K552" s="248"/>
    </row>
    <row r="553" spans="1:11" ht="12.75" customHeight="1">
      <c r="A553" s="243"/>
      <c r="B553" s="240"/>
      <c r="C553" s="240"/>
      <c r="D553" s="245"/>
      <c r="E553" s="245"/>
      <c r="K553" s="248"/>
    </row>
    <row r="554" spans="1:11" ht="12.75" customHeight="1">
      <c r="A554" s="243"/>
      <c r="B554" s="240"/>
      <c r="C554" s="240"/>
      <c r="D554" s="245"/>
      <c r="E554" s="245"/>
      <c r="K554" s="248"/>
    </row>
    <row r="555" spans="1:11" ht="12.75" customHeight="1">
      <c r="A555" s="243"/>
      <c r="B555" s="240"/>
      <c r="C555" s="240"/>
      <c r="D555" s="245"/>
      <c r="E555" s="245"/>
      <c r="K555" s="248"/>
    </row>
    <row r="556" spans="1:11" ht="12.75" customHeight="1">
      <c r="A556" s="243"/>
      <c r="B556" s="240"/>
      <c r="C556" s="240"/>
      <c r="D556" s="245"/>
      <c r="E556" s="245"/>
      <c r="K556" s="248"/>
    </row>
    <row r="557" spans="1:11" ht="12.75" customHeight="1">
      <c r="A557" s="243"/>
      <c r="B557" s="240"/>
      <c r="C557" s="240"/>
      <c r="D557" s="245"/>
      <c r="E557" s="245"/>
      <c r="K557" s="248"/>
    </row>
    <row r="558" spans="1:11" ht="12.75" customHeight="1">
      <c r="A558" s="243"/>
      <c r="B558" s="240"/>
      <c r="C558" s="240"/>
      <c r="D558" s="245"/>
      <c r="E558" s="245"/>
      <c r="K558" s="248"/>
    </row>
    <row r="559" spans="1:11" ht="12.75" customHeight="1">
      <c r="A559" s="243"/>
      <c r="B559" s="240"/>
      <c r="C559" s="240"/>
      <c r="D559" s="245"/>
      <c r="E559" s="245"/>
      <c r="K559" s="248"/>
    </row>
    <row r="560" spans="1:11" ht="12.75" customHeight="1">
      <c r="A560" s="243"/>
      <c r="B560" s="240"/>
      <c r="C560" s="240"/>
      <c r="D560" s="245"/>
      <c r="E560" s="245"/>
      <c r="K560" s="248"/>
    </row>
    <row r="561" spans="1:11" ht="12.75" customHeight="1">
      <c r="A561" s="243"/>
      <c r="B561" s="240"/>
      <c r="C561" s="240"/>
      <c r="D561" s="245"/>
      <c r="E561" s="245"/>
      <c r="K561" s="248"/>
    </row>
    <row r="562" spans="1:11" ht="12.75" customHeight="1">
      <c r="A562" s="243"/>
      <c r="B562" s="240"/>
      <c r="C562" s="240"/>
      <c r="D562" s="245"/>
      <c r="E562" s="245"/>
      <c r="K562" s="248"/>
    </row>
    <row r="563" spans="1:11" ht="12.75" customHeight="1">
      <c r="A563" s="243"/>
      <c r="B563" s="240"/>
      <c r="C563" s="240"/>
      <c r="D563" s="245"/>
      <c r="E563" s="245"/>
      <c r="K563" s="248"/>
    </row>
    <row r="564" spans="1:11" ht="12.75" customHeight="1">
      <c r="A564" s="243"/>
      <c r="B564" s="240"/>
      <c r="C564" s="240"/>
      <c r="D564" s="245"/>
      <c r="E564" s="245"/>
      <c r="K564" s="248"/>
    </row>
    <row r="565" spans="1:11" ht="12.75" customHeight="1">
      <c r="A565" s="243"/>
      <c r="B565" s="240"/>
      <c r="C565" s="240"/>
      <c r="D565" s="245"/>
      <c r="E565" s="245"/>
      <c r="K565" s="248"/>
    </row>
    <row r="566" spans="1:11" ht="12.75" customHeight="1">
      <c r="A566" s="243"/>
      <c r="B566" s="240"/>
      <c r="C566" s="240"/>
      <c r="D566" s="245"/>
      <c r="E566" s="245"/>
      <c r="K566" s="248"/>
    </row>
    <row r="567" spans="1:11" ht="12.75" customHeight="1">
      <c r="A567" s="243"/>
      <c r="B567" s="240"/>
      <c r="C567" s="240"/>
      <c r="D567" s="245"/>
      <c r="E567" s="245"/>
      <c r="K567" s="248"/>
    </row>
    <row r="568" spans="1:11" ht="12.75" customHeight="1">
      <c r="A568" s="243"/>
      <c r="B568" s="240"/>
      <c r="C568" s="240"/>
      <c r="D568" s="245"/>
      <c r="E568" s="245"/>
      <c r="K568" s="248"/>
    </row>
    <row r="569" spans="1:11" ht="12.75" customHeight="1">
      <c r="A569" s="243"/>
      <c r="B569" s="240"/>
      <c r="C569" s="240"/>
      <c r="D569" s="245"/>
      <c r="E569" s="245"/>
      <c r="K569" s="248"/>
    </row>
    <row r="570" spans="1:11" ht="12.75" customHeight="1">
      <c r="A570" s="243"/>
      <c r="B570" s="240"/>
      <c r="C570" s="240"/>
      <c r="D570" s="245"/>
      <c r="E570" s="245"/>
      <c r="K570" s="248"/>
    </row>
    <row r="571" spans="1:11" ht="12.75" customHeight="1">
      <c r="A571" s="243"/>
      <c r="B571" s="240"/>
      <c r="C571" s="240"/>
      <c r="D571" s="245"/>
      <c r="E571" s="245"/>
      <c r="K571" s="248"/>
    </row>
    <row r="572" spans="1:11" ht="12.75" customHeight="1">
      <c r="A572" s="243"/>
      <c r="B572" s="240"/>
      <c r="C572" s="240"/>
      <c r="D572" s="245"/>
      <c r="E572" s="245"/>
      <c r="K572" s="248"/>
    </row>
    <row r="573" spans="1:11" ht="12.75" customHeight="1">
      <c r="A573" s="243"/>
      <c r="B573" s="240"/>
      <c r="C573" s="240"/>
      <c r="D573" s="245"/>
      <c r="E573" s="245"/>
      <c r="K573" s="248"/>
    </row>
    <row r="574" spans="1:11" ht="12.75" customHeight="1">
      <c r="A574" s="243"/>
      <c r="B574" s="240"/>
      <c r="C574" s="240"/>
      <c r="D574" s="245"/>
      <c r="E574" s="245"/>
      <c r="K574" s="248"/>
    </row>
    <row r="575" spans="1:11" ht="12.75" customHeight="1">
      <c r="A575" s="243"/>
      <c r="B575" s="240"/>
      <c r="C575" s="240"/>
      <c r="D575" s="245"/>
      <c r="E575" s="245"/>
      <c r="K575" s="248"/>
    </row>
    <row r="576" spans="1:11" ht="12.75" customHeight="1">
      <c r="A576" s="243"/>
      <c r="B576" s="240"/>
      <c r="C576" s="240"/>
      <c r="D576" s="245"/>
      <c r="E576" s="245"/>
      <c r="K576" s="248"/>
    </row>
    <row r="577" spans="1:11" ht="12.75" customHeight="1">
      <c r="A577" s="243"/>
      <c r="B577" s="240"/>
      <c r="C577" s="240"/>
      <c r="D577" s="245"/>
      <c r="E577" s="245"/>
      <c r="K577" s="248"/>
    </row>
    <row r="578" spans="1:11" ht="12.75" customHeight="1">
      <c r="A578" s="243"/>
      <c r="B578" s="240"/>
      <c r="C578" s="240"/>
      <c r="D578" s="245"/>
      <c r="E578" s="245"/>
      <c r="K578" s="248"/>
    </row>
    <row r="579" spans="1:11" ht="12.75" customHeight="1">
      <c r="A579" s="243"/>
      <c r="B579" s="240"/>
      <c r="C579" s="240"/>
      <c r="D579" s="245"/>
      <c r="E579" s="245"/>
      <c r="K579" s="248"/>
    </row>
    <row r="580" spans="1:11" ht="12.75" customHeight="1">
      <c r="A580" s="243"/>
      <c r="B580" s="240"/>
      <c r="C580" s="240"/>
      <c r="D580" s="245"/>
      <c r="E580" s="245"/>
      <c r="K580" s="248"/>
    </row>
    <row r="581" spans="1:11" ht="12.75" customHeight="1">
      <c r="A581" s="243"/>
      <c r="B581" s="240"/>
      <c r="C581" s="240"/>
      <c r="D581" s="245"/>
      <c r="E581" s="245"/>
      <c r="K581" s="248"/>
    </row>
    <row r="582" spans="1:11" ht="12.75" customHeight="1">
      <c r="A582" s="243"/>
      <c r="B582" s="240"/>
      <c r="C582" s="240"/>
      <c r="D582" s="245"/>
      <c r="E582" s="245"/>
      <c r="K582" s="248"/>
    </row>
    <row r="583" spans="1:11" ht="12.75" customHeight="1">
      <c r="A583" s="243"/>
      <c r="B583" s="240"/>
      <c r="C583" s="240"/>
      <c r="D583" s="245"/>
      <c r="E583" s="245"/>
      <c r="K583" s="248"/>
    </row>
    <row r="584" spans="1:11" ht="12.75" customHeight="1">
      <c r="A584" s="243"/>
      <c r="B584" s="240"/>
      <c r="C584" s="240"/>
      <c r="D584" s="245"/>
      <c r="E584" s="245"/>
      <c r="K584" s="248"/>
    </row>
    <row r="585" spans="1:11" ht="12.75" customHeight="1">
      <c r="A585" s="243"/>
      <c r="B585" s="240"/>
      <c r="C585" s="240"/>
      <c r="D585" s="245"/>
      <c r="E585" s="245"/>
      <c r="K585" s="248"/>
    </row>
    <row r="586" spans="1:11" ht="12.75" customHeight="1">
      <c r="A586" s="243"/>
      <c r="B586" s="240"/>
      <c r="C586" s="240"/>
      <c r="D586" s="245"/>
      <c r="E586" s="245"/>
      <c r="K586" s="248"/>
    </row>
    <row r="587" spans="1:11" ht="12.75" customHeight="1">
      <c r="A587" s="243"/>
      <c r="B587" s="240"/>
      <c r="C587" s="240"/>
      <c r="D587" s="245"/>
      <c r="E587" s="245"/>
      <c r="K587" s="248"/>
    </row>
    <row r="588" spans="1:11" ht="12.75" customHeight="1">
      <c r="A588" s="243"/>
      <c r="B588" s="240"/>
      <c r="C588" s="240"/>
      <c r="D588" s="245"/>
      <c r="E588" s="245"/>
      <c r="K588" s="248"/>
    </row>
    <row r="589" spans="1:11" ht="12.75" customHeight="1">
      <c r="A589" s="243"/>
      <c r="B589" s="240"/>
      <c r="C589" s="240"/>
      <c r="D589" s="245"/>
      <c r="E589" s="245"/>
      <c r="K589" s="248"/>
    </row>
    <row r="590" spans="1:11" ht="12.75" customHeight="1">
      <c r="A590" s="243"/>
      <c r="B590" s="240"/>
      <c r="C590" s="240"/>
      <c r="D590" s="245"/>
      <c r="E590" s="245"/>
      <c r="K590" s="248"/>
    </row>
    <row r="591" spans="1:11" ht="12.75" customHeight="1">
      <c r="A591" s="243"/>
      <c r="B591" s="240"/>
      <c r="C591" s="240"/>
      <c r="D591" s="245"/>
      <c r="E591" s="245"/>
      <c r="K591" s="248"/>
    </row>
    <row r="592" spans="1:11" ht="12.75" customHeight="1">
      <c r="A592" s="243"/>
      <c r="B592" s="240"/>
      <c r="C592" s="240"/>
      <c r="D592" s="245"/>
      <c r="E592" s="245"/>
      <c r="K592" s="248"/>
    </row>
    <row r="593" spans="1:11" ht="12.75" customHeight="1">
      <c r="A593" s="243"/>
      <c r="B593" s="240"/>
      <c r="C593" s="240"/>
      <c r="D593" s="245"/>
      <c r="E593" s="245"/>
      <c r="K593" s="248"/>
    </row>
    <row r="594" spans="1:11" ht="12.75" customHeight="1">
      <c r="A594" s="243"/>
      <c r="B594" s="240"/>
      <c r="C594" s="240"/>
      <c r="D594" s="245"/>
      <c r="E594" s="245"/>
      <c r="K594" s="248"/>
    </row>
    <row r="595" spans="1:11" ht="12.75" customHeight="1">
      <c r="A595" s="243"/>
      <c r="B595" s="240"/>
      <c r="C595" s="240"/>
      <c r="D595" s="245"/>
      <c r="E595" s="245"/>
      <c r="K595" s="248"/>
    </row>
    <row r="596" spans="1:11" ht="12.75" customHeight="1">
      <c r="A596" s="243"/>
      <c r="B596" s="240"/>
      <c r="C596" s="240"/>
      <c r="D596" s="245"/>
      <c r="E596" s="245"/>
      <c r="K596" s="248"/>
    </row>
    <row r="597" spans="1:11" ht="12.75" customHeight="1">
      <c r="A597" s="243"/>
      <c r="B597" s="240"/>
      <c r="C597" s="240"/>
      <c r="D597" s="245"/>
      <c r="E597" s="245"/>
      <c r="K597" s="248"/>
    </row>
    <row r="598" spans="1:11" ht="12.75" customHeight="1">
      <c r="A598" s="243"/>
      <c r="B598" s="240"/>
      <c r="C598" s="240"/>
      <c r="D598" s="245"/>
      <c r="E598" s="245"/>
      <c r="K598" s="248"/>
    </row>
    <row r="599" spans="1:11" ht="12.75" customHeight="1">
      <c r="A599" s="243"/>
      <c r="B599" s="240"/>
      <c r="C599" s="240"/>
      <c r="D599" s="245"/>
      <c r="E599" s="245"/>
      <c r="K599" s="248"/>
    </row>
    <row r="600" spans="1:11" ht="12.75" customHeight="1">
      <c r="A600" s="243"/>
      <c r="B600" s="240"/>
      <c r="C600" s="240"/>
      <c r="D600" s="245"/>
      <c r="E600" s="245"/>
      <c r="K600" s="248"/>
    </row>
    <row r="601" spans="1:11" ht="12.75" customHeight="1">
      <c r="A601" s="243"/>
      <c r="B601" s="240"/>
      <c r="C601" s="240"/>
      <c r="D601" s="245"/>
      <c r="E601" s="245"/>
      <c r="K601" s="248"/>
    </row>
    <row r="602" spans="1:11" ht="12.75" customHeight="1">
      <c r="A602" s="243"/>
      <c r="B602" s="240"/>
      <c r="C602" s="240"/>
      <c r="D602" s="245"/>
      <c r="E602" s="245"/>
      <c r="K602" s="248"/>
    </row>
    <row r="603" spans="1:11" ht="12.75" customHeight="1">
      <c r="A603" s="243"/>
      <c r="B603" s="240"/>
      <c r="C603" s="240"/>
      <c r="D603" s="245"/>
      <c r="E603" s="245"/>
      <c r="K603" s="248"/>
    </row>
    <row r="604" spans="1:11" ht="12.75" customHeight="1">
      <c r="A604" s="243"/>
      <c r="B604" s="240"/>
      <c r="C604" s="240"/>
      <c r="D604" s="245"/>
      <c r="E604" s="245"/>
      <c r="K604" s="248"/>
    </row>
    <row r="605" spans="1:11" ht="12.75" customHeight="1">
      <c r="A605" s="243"/>
      <c r="B605" s="240"/>
      <c r="C605" s="240"/>
      <c r="D605" s="245"/>
      <c r="E605" s="245"/>
      <c r="K605" s="248"/>
    </row>
    <row r="606" spans="1:11" ht="12.75" customHeight="1">
      <c r="A606" s="243"/>
      <c r="B606" s="240"/>
      <c r="C606" s="240"/>
      <c r="D606" s="245"/>
      <c r="E606" s="245"/>
      <c r="K606" s="248"/>
    </row>
    <row r="607" spans="1:11" ht="12.75" customHeight="1">
      <c r="A607" s="243"/>
      <c r="B607" s="240"/>
      <c r="C607" s="240"/>
      <c r="D607" s="245"/>
      <c r="E607" s="245"/>
      <c r="K607" s="248"/>
    </row>
    <row r="608" spans="1:11" ht="12.75" customHeight="1">
      <c r="A608" s="243"/>
      <c r="B608" s="240"/>
      <c r="C608" s="240"/>
      <c r="D608" s="245"/>
      <c r="E608" s="245"/>
      <c r="K608" s="248"/>
    </row>
    <row r="609" spans="1:11" ht="12.75" customHeight="1">
      <c r="A609" s="243"/>
      <c r="B609" s="240"/>
      <c r="C609" s="240"/>
      <c r="D609" s="245"/>
      <c r="E609" s="245"/>
      <c r="K609" s="248"/>
    </row>
    <row r="610" spans="1:11" ht="12.75" customHeight="1">
      <c r="A610" s="243"/>
      <c r="B610" s="240"/>
      <c r="C610" s="240"/>
      <c r="D610" s="245"/>
      <c r="E610" s="245"/>
      <c r="K610" s="248"/>
    </row>
    <row r="611" spans="1:11" ht="12.75" customHeight="1">
      <c r="A611" s="243"/>
      <c r="B611" s="240"/>
      <c r="C611" s="240"/>
      <c r="D611" s="245"/>
      <c r="E611" s="245"/>
      <c r="K611" s="248"/>
    </row>
    <row r="612" spans="1:11" ht="12.75" customHeight="1">
      <c r="A612" s="243"/>
      <c r="B612" s="240"/>
      <c r="C612" s="240"/>
      <c r="D612" s="245"/>
      <c r="E612" s="245"/>
      <c r="K612" s="248"/>
    </row>
    <row r="613" spans="1:11" ht="12.75" customHeight="1">
      <c r="A613" s="243"/>
      <c r="B613" s="240"/>
      <c r="C613" s="240"/>
      <c r="D613" s="245"/>
      <c r="E613" s="245"/>
      <c r="K613" s="248"/>
    </row>
    <row r="614" spans="1:11" ht="12.75" customHeight="1">
      <c r="A614" s="243"/>
      <c r="B614" s="240"/>
      <c r="C614" s="240"/>
      <c r="D614" s="245"/>
      <c r="E614" s="245"/>
      <c r="K614" s="248"/>
    </row>
    <row r="615" spans="1:11" ht="12.75" customHeight="1">
      <c r="A615" s="243"/>
      <c r="B615" s="240"/>
      <c r="C615" s="240"/>
      <c r="D615" s="245"/>
      <c r="E615" s="245"/>
      <c r="K615" s="248"/>
    </row>
    <row r="616" spans="1:11" ht="12.75" customHeight="1">
      <c r="A616" s="243"/>
      <c r="B616" s="240"/>
      <c r="C616" s="240"/>
      <c r="D616" s="245"/>
      <c r="E616" s="245"/>
      <c r="K616" s="248"/>
    </row>
    <row r="617" spans="1:11" ht="12.75" customHeight="1">
      <c r="A617" s="243"/>
      <c r="B617" s="240"/>
      <c r="C617" s="240"/>
      <c r="D617" s="245"/>
      <c r="E617" s="245"/>
      <c r="K617" s="248"/>
    </row>
    <row r="618" spans="1:11" ht="12.75" customHeight="1">
      <c r="A618" s="243"/>
      <c r="B618" s="240"/>
      <c r="C618" s="240"/>
      <c r="D618" s="245"/>
      <c r="E618" s="245"/>
      <c r="K618" s="248"/>
    </row>
    <row r="619" spans="1:11" ht="12.75" customHeight="1">
      <c r="A619" s="243"/>
      <c r="B619" s="240"/>
      <c r="C619" s="240"/>
      <c r="D619" s="245"/>
      <c r="E619" s="245"/>
      <c r="K619" s="248"/>
    </row>
    <row r="620" spans="1:11" ht="12.75" customHeight="1">
      <c r="A620" s="243"/>
      <c r="B620" s="240"/>
      <c r="C620" s="240"/>
      <c r="D620" s="245"/>
      <c r="E620" s="245"/>
      <c r="K620" s="248"/>
    </row>
    <row r="621" spans="1:11" ht="12.75" customHeight="1">
      <c r="A621" s="243"/>
      <c r="B621" s="240"/>
      <c r="C621" s="240"/>
      <c r="D621" s="245"/>
      <c r="E621" s="245"/>
      <c r="K621" s="248"/>
    </row>
    <row r="622" spans="1:11" ht="12.75" customHeight="1">
      <c r="A622" s="243"/>
      <c r="B622" s="240"/>
      <c r="C622" s="240"/>
      <c r="D622" s="245"/>
      <c r="E622" s="245"/>
      <c r="K622" s="248"/>
    </row>
    <row r="623" spans="1:11" ht="12.75" customHeight="1">
      <c r="A623" s="243"/>
      <c r="B623" s="240"/>
      <c r="C623" s="240"/>
      <c r="D623" s="245"/>
      <c r="E623" s="245"/>
      <c r="K623" s="248"/>
    </row>
    <row r="624" spans="1:11" ht="12.75" customHeight="1">
      <c r="A624" s="243"/>
      <c r="B624" s="240"/>
      <c r="C624" s="240"/>
      <c r="D624" s="245"/>
      <c r="E624" s="245"/>
      <c r="K624" s="248"/>
    </row>
    <row r="625" spans="1:11" ht="12.75" customHeight="1">
      <c r="A625" s="243"/>
      <c r="B625" s="240"/>
      <c r="C625" s="240"/>
      <c r="D625" s="245"/>
      <c r="E625" s="245"/>
      <c r="K625" s="248"/>
    </row>
    <row r="626" spans="1:11" ht="12.75" customHeight="1">
      <c r="A626" s="243"/>
      <c r="B626" s="240"/>
      <c r="C626" s="240"/>
      <c r="D626" s="245"/>
      <c r="E626" s="245"/>
      <c r="K626" s="248"/>
    </row>
    <row r="627" spans="1:11" ht="12.75" customHeight="1">
      <c r="A627" s="243"/>
      <c r="B627" s="240"/>
      <c r="C627" s="240"/>
      <c r="D627" s="245"/>
      <c r="E627" s="245"/>
      <c r="K627" s="248"/>
    </row>
    <row r="628" spans="1:11" ht="12.75" customHeight="1">
      <c r="A628" s="243"/>
      <c r="B628" s="240"/>
      <c r="C628" s="240"/>
      <c r="D628" s="245"/>
      <c r="E628" s="245"/>
      <c r="K628" s="248"/>
    </row>
    <row r="629" spans="1:11" ht="12.75" customHeight="1">
      <c r="A629" s="243"/>
      <c r="B629" s="240"/>
      <c r="C629" s="240"/>
      <c r="D629" s="245"/>
      <c r="E629" s="245"/>
      <c r="K629" s="248"/>
    </row>
    <row r="630" spans="1:11" ht="12.75" customHeight="1">
      <c r="A630" s="243"/>
      <c r="B630" s="240"/>
      <c r="C630" s="240"/>
      <c r="D630" s="245"/>
      <c r="E630" s="245"/>
      <c r="K630" s="248"/>
    </row>
    <row r="631" spans="1:11" ht="12.75" customHeight="1">
      <c r="A631" s="243"/>
      <c r="B631" s="240"/>
      <c r="C631" s="240"/>
      <c r="D631" s="245"/>
      <c r="E631" s="245"/>
      <c r="K631" s="248"/>
    </row>
    <row r="632" spans="1:11" ht="12.75" customHeight="1">
      <c r="A632" s="243"/>
      <c r="B632" s="240"/>
      <c r="C632" s="240"/>
      <c r="D632" s="245"/>
      <c r="E632" s="245"/>
      <c r="K632" s="248"/>
    </row>
    <row r="633" spans="1:11" ht="12.75" customHeight="1">
      <c r="A633" s="243"/>
      <c r="B633" s="240"/>
      <c r="C633" s="240"/>
      <c r="D633" s="245"/>
      <c r="E633" s="245"/>
      <c r="K633" s="248"/>
    </row>
    <row r="634" spans="1:11" ht="12.75" customHeight="1">
      <c r="A634" s="243"/>
      <c r="B634" s="240"/>
      <c r="C634" s="240"/>
      <c r="D634" s="245"/>
      <c r="E634" s="245"/>
      <c r="K634" s="248"/>
    </row>
    <row r="635" spans="1:11" ht="12.75" customHeight="1">
      <c r="A635" s="243"/>
      <c r="B635" s="240"/>
      <c r="C635" s="240"/>
      <c r="D635" s="245"/>
      <c r="E635" s="245"/>
      <c r="K635" s="248"/>
    </row>
    <row r="636" spans="1:11" ht="12.75" customHeight="1">
      <c r="A636" s="243"/>
      <c r="B636" s="240"/>
      <c r="C636" s="240"/>
      <c r="D636" s="245"/>
      <c r="E636" s="245"/>
      <c r="K636" s="248"/>
    </row>
    <row r="637" spans="1:11" ht="12.75" customHeight="1">
      <c r="A637" s="243"/>
      <c r="B637" s="240"/>
      <c r="C637" s="240"/>
      <c r="D637" s="245"/>
      <c r="E637" s="245"/>
      <c r="K637" s="248"/>
    </row>
    <row r="638" spans="1:11" ht="12.75" customHeight="1">
      <c r="A638" s="243"/>
      <c r="B638" s="240"/>
      <c r="C638" s="240"/>
      <c r="D638" s="245"/>
      <c r="E638" s="245"/>
      <c r="K638" s="248"/>
    </row>
    <row r="639" spans="1:11" ht="12.75" customHeight="1">
      <c r="A639" s="243"/>
      <c r="B639" s="240"/>
      <c r="C639" s="240"/>
      <c r="D639" s="245"/>
      <c r="E639" s="245"/>
      <c r="K639" s="248"/>
    </row>
    <row r="640" spans="1:11" ht="12.75" customHeight="1">
      <c r="A640" s="243"/>
      <c r="B640" s="240"/>
      <c r="C640" s="240"/>
      <c r="D640" s="245"/>
      <c r="E640" s="245"/>
      <c r="K640" s="248"/>
    </row>
    <row r="641" spans="1:11" ht="12.75" customHeight="1">
      <c r="A641" s="243"/>
      <c r="B641" s="240"/>
      <c r="C641" s="240"/>
      <c r="D641" s="245"/>
      <c r="E641" s="245"/>
      <c r="K641" s="248"/>
    </row>
    <row r="642" spans="1:11" ht="12.75" customHeight="1">
      <c r="A642" s="243"/>
      <c r="B642" s="240"/>
      <c r="C642" s="240"/>
      <c r="D642" s="245"/>
      <c r="E642" s="245"/>
      <c r="K642" s="248"/>
    </row>
    <row r="643" spans="1:11" ht="12.75" customHeight="1">
      <c r="A643" s="243"/>
      <c r="B643" s="240"/>
      <c r="C643" s="240"/>
      <c r="D643" s="245"/>
      <c r="E643" s="245"/>
      <c r="K643" s="248"/>
    </row>
    <row r="644" spans="1:11" ht="12.75" customHeight="1">
      <c r="A644" s="243"/>
      <c r="B644" s="240"/>
      <c r="C644" s="240"/>
      <c r="D644" s="245"/>
      <c r="E644" s="245"/>
      <c r="K644" s="248"/>
    </row>
    <row r="645" spans="1:11" ht="12.75" customHeight="1">
      <c r="A645" s="243"/>
      <c r="B645" s="240"/>
      <c r="C645" s="240"/>
      <c r="D645" s="245"/>
      <c r="E645" s="245"/>
      <c r="K645" s="248"/>
    </row>
    <row r="646" spans="1:11" ht="12.75" customHeight="1">
      <c r="A646" s="243"/>
      <c r="B646" s="240"/>
      <c r="C646" s="240"/>
      <c r="D646" s="245"/>
      <c r="E646" s="245"/>
      <c r="K646" s="248"/>
    </row>
    <row r="647" spans="1:11" ht="12.75" customHeight="1">
      <c r="A647" s="243"/>
      <c r="B647" s="240"/>
      <c r="C647" s="240"/>
      <c r="D647" s="245"/>
      <c r="E647" s="245"/>
      <c r="K647" s="248"/>
    </row>
    <row r="648" spans="1:11" ht="12.75" customHeight="1">
      <c r="A648" s="243"/>
      <c r="B648" s="240"/>
      <c r="C648" s="240"/>
      <c r="D648" s="245"/>
      <c r="E648" s="245"/>
      <c r="K648" s="248"/>
    </row>
    <row r="649" spans="1:11" ht="12.75" customHeight="1">
      <c r="A649" s="243"/>
      <c r="B649" s="240"/>
      <c r="C649" s="240"/>
      <c r="D649" s="245"/>
      <c r="E649" s="245"/>
      <c r="K649" s="248"/>
    </row>
    <row r="650" spans="1:11" ht="12.75" customHeight="1">
      <c r="A650" s="243"/>
      <c r="B650" s="240"/>
      <c r="C650" s="240"/>
      <c r="D650" s="245"/>
      <c r="E650" s="245"/>
      <c r="K650" s="248"/>
    </row>
    <row r="651" spans="1:11" ht="12.75" customHeight="1">
      <c r="A651" s="243"/>
      <c r="B651" s="240"/>
      <c r="C651" s="240"/>
      <c r="D651" s="245"/>
      <c r="E651" s="245"/>
      <c r="K651" s="248"/>
    </row>
    <row r="652" spans="1:11" ht="12.75" customHeight="1">
      <c r="A652" s="243"/>
      <c r="B652" s="240"/>
      <c r="C652" s="240"/>
      <c r="D652" s="245"/>
      <c r="E652" s="245"/>
      <c r="K652" s="248"/>
    </row>
    <row r="653" spans="1:11" ht="12.75" customHeight="1">
      <c r="A653" s="243"/>
      <c r="B653" s="240"/>
      <c r="C653" s="240"/>
      <c r="D653" s="245"/>
      <c r="E653" s="245"/>
      <c r="K653" s="248"/>
    </row>
    <row r="654" spans="1:11" ht="12.75" customHeight="1">
      <c r="A654" s="243"/>
      <c r="B654" s="240"/>
      <c r="C654" s="240"/>
      <c r="D654" s="245"/>
      <c r="E654" s="245"/>
      <c r="K654" s="248"/>
    </row>
    <row r="655" spans="1:11" ht="12.75" customHeight="1">
      <c r="A655" s="243"/>
      <c r="B655" s="240"/>
      <c r="C655" s="240"/>
      <c r="D655" s="245"/>
      <c r="E655" s="245"/>
      <c r="K655" s="248"/>
    </row>
    <row r="656" spans="1:11" ht="12.75" customHeight="1">
      <c r="A656" s="243"/>
      <c r="B656" s="240"/>
      <c r="C656" s="240"/>
      <c r="D656" s="245"/>
      <c r="E656" s="245"/>
      <c r="K656" s="248"/>
    </row>
    <row r="657" spans="1:11" ht="12.75" customHeight="1">
      <c r="A657" s="243"/>
      <c r="B657" s="240"/>
      <c r="C657" s="240"/>
      <c r="D657" s="245"/>
      <c r="E657" s="245"/>
      <c r="K657" s="248"/>
    </row>
    <row r="658" spans="1:11" ht="12.75" customHeight="1">
      <c r="A658" s="243"/>
      <c r="B658" s="240"/>
      <c r="C658" s="240"/>
      <c r="D658" s="245"/>
      <c r="E658" s="245"/>
      <c r="K658" s="248"/>
    </row>
    <row r="659" spans="1:11" ht="12.75" customHeight="1">
      <c r="A659" s="243"/>
      <c r="B659" s="240"/>
      <c r="C659" s="240"/>
      <c r="D659" s="245"/>
      <c r="E659" s="245"/>
      <c r="K659" s="248"/>
    </row>
    <row r="660" spans="1:11" ht="12.75" customHeight="1">
      <c r="A660" s="243"/>
      <c r="B660" s="240"/>
      <c r="C660" s="240"/>
      <c r="D660" s="245"/>
      <c r="E660" s="245"/>
      <c r="K660" s="248"/>
    </row>
    <row r="661" spans="1:11" ht="12.75" customHeight="1">
      <c r="A661" s="243"/>
      <c r="B661" s="240"/>
      <c r="C661" s="240"/>
      <c r="D661" s="245"/>
      <c r="E661" s="245"/>
      <c r="K661" s="248"/>
    </row>
    <row r="662" spans="1:11" ht="12.75" customHeight="1">
      <c r="A662" s="243"/>
      <c r="B662" s="240"/>
      <c r="C662" s="240"/>
      <c r="D662" s="245"/>
      <c r="E662" s="245"/>
      <c r="K662" s="248"/>
    </row>
    <row r="663" spans="1:11" ht="12.75" customHeight="1">
      <c r="A663" s="243"/>
      <c r="B663" s="240"/>
      <c r="C663" s="240"/>
      <c r="D663" s="245"/>
      <c r="E663" s="245"/>
      <c r="K663" s="248"/>
    </row>
    <row r="664" spans="1:11" ht="12.75" customHeight="1">
      <c r="A664" s="243"/>
      <c r="B664" s="240"/>
      <c r="C664" s="240"/>
      <c r="D664" s="245"/>
      <c r="E664" s="245"/>
      <c r="K664" s="248"/>
    </row>
    <row r="665" spans="1:11" ht="12.75" customHeight="1">
      <c r="A665" s="243"/>
      <c r="B665" s="240"/>
      <c r="C665" s="240"/>
      <c r="D665" s="245"/>
      <c r="E665" s="245"/>
      <c r="K665" s="248"/>
    </row>
    <row r="666" spans="1:11" ht="12.75" customHeight="1">
      <c r="A666" s="243"/>
      <c r="B666" s="240"/>
      <c r="C666" s="240"/>
      <c r="D666" s="245"/>
      <c r="E666" s="245"/>
      <c r="K666" s="248"/>
    </row>
    <row r="667" spans="1:11" ht="12.75" customHeight="1">
      <c r="A667" s="243"/>
      <c r="B667" s="240"/>
      <c r="C667" s="240"/>
      <c r="D667" s="245"/>
      <c r="E667" s="245"/>
      <c r="K667" s="248"/>
    </row>
    <row r="668" spans="1:11" ht="12.75" customHeight="1">
      <c r="A668" s="243"/>
      <c r="B668" s="240"/>
      <c r="C668" s="240"/>
      <c r="D668" s="245"/>
      <c r="E668" s="245"/>
      <c r="K668" s="248"/>
    </row>
    <row r="669" spans="1:11" ht="12.75" customHeight="1">
      <c r="A669" s="243"/>
      <c r="B669" s="240"/>
      <c r="C669" s="240"/>
      <c r="D669" s="245"/>
      <c r="E669" s="245"/>
      <c r="K669" s="248"/>
    </row>
    <row r="670" spans="1:11" ht="12.75" customHeight="1">
      <c r="A670" s="243"/>
      <c r="B670" s="240"/>
      <c r="C670" s="240"/>
      <c r="D670" s="245"/>
      <c r="E670" s="245"/>
      <c r="K670" s="248"/>
    </row>
    <row r="671" spans="1:11" ht="12.75" customHeight="1">
      <c r="A671" s="243"/>
      <c r="B671" s="240"/>
      <c r="C671" s="240"/>
      <c r="D671" s="245"/>
      <c r="E671" s="245"/>
      <c r="K671" s="248"/>
    </row>
    <row r="672" spans="1:11" ht="12.75" customHeight="1">
      <c r="A672" s="243"/>
      <c r="B672" s="240"/>
      <c r="C672" s="240"/>
      <c r="D672" s="245"/>
      <c r="E672" s="245"/>
      <c r="K672" s="248"/>
    </row>
    <row r="673" spans="1:11" ht="12.75" customHeight="1">
      <c r="A673" s="243"/>
      <c r="B673" s="240"/>
      <c r="C673" s="240"/>
      <c r="D673" s="245"/>
      <c r="E673" s="245"/>
      <c r="K673" s="248"/>
    </row>
    <row r="674" spans="1:11" ht="12.75" customHeight="1">
      <c r="A674" s="243"/>
      <c r="B674" s="240"/>
      <c r="C674" s="240"/>
      <c r="D674" s="245"/>
      <c r="E674" s="245"/>
      <c r="K674" s="248"/>
    </row>
    <row r="675" spans="1:11" ht="12.75" customHeight="1">
      <c r="A675" s="243"/>
      <c r="B675" s="240"/>
      <c r="C675" s="240"/>
      <c r="D675" s="245"/>
      <c r="E675" s="245"/>
      <c r="K675" s="248"/>
    </row>
    <row r="676" spans="1:11" ht="12.75" customHeight="1">
      <c r="A676" s="243"/>
      <c r="B676" s="240"/>
      <c r="C676" s="240"/>
      <c r="D676" s="245"/>
      <c r="E676" s="245"/>
      <c r="K676" s="248"/>
    </row>
    <row r="677" spans="1:11" ht="12.75" customHeight="1">
      <c r="A677" s="243"/>
      <c r="B677" s="240"/>
      <c r="C677" s="240"/>
      <c r="D677" s="245"/>
      <c r="E677" s="245"/>
      <c r="K677" s="248"/>
    </row>
    <row r="678" spans="1:11" ht="12.75" customHeight="1">
      <c r="A678" s="243"/>
      <c r="B678" s="240"/>
      <c r="C678" s="240"/>
      <c r="D678" s="245"/>
      <c r="E678" s="245"/>
      <c r="K678" s="248"/>
    </row>
    <row r="679" spans="1:11" ht="12.75" customHeight="1">
      <c r="A679" s="243"/>
      <c r="B679" s="240"/>
      <c r="C679" s="240"/>
      <c r="D679" s="245"/>
      <c r="E679" s="245"/>
      <c r="K679" s="248"/>
    </row>
    <row r="680" spans="1:11" ht="12.75" customHeight="1">
      <c r="A680" s="243"/>
      <c r="B680" s="240"/>
      <c r="C680" s="240"/>
      <c r="D680" s="245"/>
      <c r="E680" s="245"/>
      <c r="K680" s="248"/>
    </row>
    <row r="681" spans="1:11" ht="12.75" customHeight="1">
      <c r="A681" s="243"/>
      <c r="B681" s="240"/>
      <c r="C681" s="240"/>
      <c r="D681" s="245"/>
      <c r="E681" s="245"/>
      <c r="K681" s="248"/>
    </row>
    <row r="682" spans="1:11" ht="12.75" customHeight="1">
      <c r="A682" s="243"/>
      <c r="B682" s="240"/>
      <c r="C682" s="240"/>
      <c r="D682" s="245"/>
      <c r="E682" s="245"/>
      <c r="K682" s="248"/>
    </row>
    <row r="683" spans="1:11" ht="12.75" customHeight="1">
      <c r="A683" s="243"/>
      <c r="B683" s="240"/>
      <c r="C683" s="240"/>
      <c r="D683" s="245"/>
      <c r="E683" s="245"/>
      <c r="K683" s="248"/>
    </row>
    <row r="684" spans="1:11" ht="12.75" customHeight="1">
      <c r="A684" s="243"/>
      <c r="B684" s="240"/>
      <c r="C684" s="240"/>
      <c r="D684" s="245"/>
      <c r="E684" s="245"/>
      <c r="K684" s="248"/>
    </row>
    <row r="685" spans="1:11" ht="12.75" customHeight="1">
      <c r="A685" s="243"/>
      <c r="B685" s="240"/>
      <c r="C685" s="240"/>
      <c r="D685" s="245"/>
      <c r="E685" s="245"/>
      <c r="K685" s="248"/>
    </row>
    <row r="686" spans="1:11" ht="12.75" customHeight="1">
      <c r="A686" s="243"/>
      <c r="B686" s="240"/>
      <c r="C686" s="240"/>
      <c r="D686" s="245"/>
      <c r="E686" s="245"/>
      <c r="K686" s="248"/>
    </row>
    <row r="687" spans="1:11" ht="12.75" customHeight="1">
      <c r="A687" s="243"/>
      <c r="B687" s="240"/>
      <c r="C687" s="240"/>
      <c r="D687" s="245"/>
      <c r="E687" s="245"/>
      <c r="K687" s="248"/>
    </row>
    <row r="688" spans="1:11" ht="12.75" customHeight="1">
      <c r="A688" s="243"/>
      <c r="B688" s="240"/>
      <c r="C688" s="240"/>
      <c r="D688" s="245"/>
      <c r="E688" s="245"/>
      <c r="K688" s="248"/>
    </row>
    <row r="689" spans="1:11" ht="12.75" customHeight="1">
      <c r="A689" s="243"/>
      <c r="B689" s="240"/>
      <c r="C689" s="240"/>
      <c r="D689" s="245"/>
      <c r="E689" s="245"/>
      <c r="K689" s="248"/>
    </row>
    <row r="690" spans="1:11" ht="12.75" customHeight="1">
      <c r="A690" s="243"/>
      <c r="B690" s="240"/>
      <c r="C690" s="240"/>
      <c r="D690" s="245"/>
      <c r="E690" s="245"/>
      <c r="K690" s="248"/>
    </row>
    <row r="691" spans="1:11" ht="12.75" customHeight="1">
      <c r="A691" s="243"/>
      <c r="B691" s="240"/>
      <c r="C691" s="240"/>
      <c r="D691" s="245"/>
      <c r="E691" s="245"/>
      <c r="K691" s="248"/>
    </row>
    <row r="692" spans="1:11" ht="12.75" customHeight="1">
      <c r="A692" s="243"/>
      <c r="B692" s="240"/>
      <c r="C692" s="240"/>
      <c r="D692" s="245"/>
      <c r="E692" s="245"/>
      <c r="K692" s="248"/>
    </row>
    <row r="693" spans="1:11" ht="12.75" customHeight="1">
      <c r="A693" s="243"/>
      <c r="B693" s="240"/>
      <c r="C693" s="240"/>
      <c r="D693" s="245"/>
      <c r="E693" s="245"/>
      <c r="K693" s="248"/>
    </row>
    <row r="694" spans="1:11" ht="12.75" customHeight="1">
      <c r="A694" s="243"/>
      <c r="B694" s="240"/>
      <c r="C694" s="240"/>
      <c r="D694" s="245"/>
      <c r="E694" s="245"/>
      <c r="K694" s="248"/>
    </row>
    <row r="695" spans="1:11" ht="12.75" customHeight="1">
      <c r="A695" s="243"/>
      <c r="B695" s="240"/>
      <c r="C695" s="240"/>
      <c r="D695" s="245"/>
      <c r="E695" s="245"/>
      <c r="K695" s="248"/>
    </row>
    <row r="696" spans="1:11" ht="12.75" customHeight="1">
      <c r="A696" s="243"/>
      <c r="B696" s="240"/>
      <c r="C696" s="240"/>
      <c r="D696" s="245"/>
      <c r="E696" s="245"/>
      <c r="K696" s="248"/>
    </row>
    <row r="697" spans="1:11" ht="12.75" customHeight="1">
      <c r="A697" s="243"/>
      <c r="B697" s="240"/>
      <c r="C697" s="240"/>
      <c r="D697" s="245"/>
      <c r="E697" s="245"/>
      <c r="K697" s="248"/>
    </row>
    <row r="698" spans="1:11" ht="12.75" customHeight="1">
      <c r="A698" s="243"/>
      <c r="B698" s="240"/>
      <c r="C698" s="240"/>
      <c r="D698" s="245"/>
      <c r="E698" s="245"/>
      <c r="K698" s="248"/>
    </row>
    <row r="699" spans="1:11" ht="12.75" customHeight="1">
      <c r="A699" s="243"/>
      <c r="B699" s="240"/>
      <c r="C699" s="240"/>
      <c r="D699" s="245"/>
      <c r="E699" s="245"/>
      <c r="K699" s="248"/>
    </row>
    <row r="700" spans="1:11" ht="12.75" customHeight="1">
      <c r="A700" s="243"/>
      <c r="B700" s="240"/>
      <c r="C700" s="240"/>
      <c r="D700" s="245"/>
      <c r="E700" s="245"/>
      <c r="K700" s="248"/>
    </row>
    <row r="701" spans="1:11" ht="12.75" customHeight="1">
      <c r="A701" s="243"/>
      <c r="B701" s="240"/>
      <c r="C701" s="240"/>
      <c r="D701" s="245"/>
      <c r="E701" s="245"/>
      <c r="K701" s="248"/>
    </row>
    <row r="702" spans="1:11" ht="12.75" customHeight="1">
      <c r="A702" s="243"/>
      <c r="B702" s="240"/>
      <c r="C702" s="240"/>
      <c r="D702" s="245"/>
      <c r="E702" s="245"/>
      <c r="K702" s="248"/>
    </row>
    <row r="703" spans="1:11" ht="12.75" customHeight="1">
      <c r="A703" s="243"/>
      <c r="B703" s="240"/>
      <c r="C703" s="240"/>
      <c r="D703" s="245"/>
      <c r="E703" s="245"/>
      <c r="K703" s="248"/>
    </row>
    <row r="704" spans="1:11" ht="12.75" customHeight="1">
      <c r="A704" s="243"/>
      <c r="B704" s="240"/>
      <c r="C704" s="240"/>
      <c r="D704" s="245"/>
      <c r="E704" s="245"/>
      <c r="K704" s="248"/>
    </row>
    <row r="705" spans="1:11" ht="12.75" customHeight="1">
      <c r="A705" s="243"/>
      <c r="B705" s="240"/>
      <c r="C705" s="240"/>
      <c r="D705" s="245"/>
      <c r="E705" s="245"/>
      <c r="K705" s="248"/>
    </row>
    <row r="706" spans="1:11" ht="12.75" customHeight="1">
      <c r="A706" s="243"/>
      <c r="B706" s="240"/>
      <c r="C706" s="240"/>
      <c r="D706" s="245"/>
      <c r="E706" s="245"/>
      <c r="K706" s="248"/>
    </row>
    <row r="707" spans="1:11" ht="12.75" customHeight="1">
      <c r="A707" s="243"/>
      <c r="B707" s="240"/>
      <c r="C707" s="240"/>
      <c r="D707" s="245"/>
      <c r="E707" s="245"/>
      <c r="K707" s="248"/>
    </row>
    <row r="708" spans="1:11" ht="12.75" customHeight="1">
      <c r="A708" s="243"/>
      <c r="B708" s="240"/>
      <c r="C708" s="240"/>
      <c r="D708" s="245"/>
      <c r="E708" s="245"/>
      <c r="K708" s="248"/>
    </row>
    <row r="709" spans="1:11" ht="12.75" customHeight="1">
      <c r="A709" s="243"/>
      <c r="B709" s="240"/>
      <c r="C709" s="240"/>
      <c r="D709" s="245"/>
      <c r="E709" s="245"/>
      <c r="K709" s="248"/>
    </row>
    <row r="710" spans="1:11" ht="12.75" customHeight="1">
      <c r="A710" s="243"/>
      <c r="B710" s="240"/>
      <c r="C710" s="240"/>
      <c r="D710" s="245"/>
      <c r="E710" s="245"/>
      <c r="K710" s="248"/>
    </row>
    <row r="711" spans="1:11" ht="12.75" customHeight="1">
      <c r="A711" s="243"/>
      <c r="B711" s="240"/>
      <c r="C711" s="240"/>
      <c r="D711" s="245"/>
      <c r="E711" s="245"/>
      <c r="K711" s="248"/>
    </row>
    <row r="712" spans="1:11" ht="12.75" customHeight="1">
      <c r="A712" s="243"/>
      <c r="B712" s="240"/>
      <c r="C712" s="240"/>
      <c r="D712" s="245"/>
      <c r="E712" s="245"/>
      <c r="K712" s="248"/>
    </row>
    <row r="713" spans="1:11" ht="12.75" customHeight="1">
      <c r="A713" s="243"/>
      <c r="B713" s="240"/>
      <c r="C713" s="240"/>
      <c r="D713" s="245"/>
      <c r="E713" s="245"/>
      <c r="K713" s="248"/>
    </row>
    <row r="714" spans="1:11" ht="12.75" customHeight="1">
      <c r="A714" s="243"/>
      <c r="B714" s="240"/>
      <c r="C714" s="240"/>
      <c r="D714" s="245"/>
      <c r="E714" s="245"/>
      <c r="K714" s="248"/>
    </row>
    <row r="715" spans="1:11" ht="12.75" customHeight="1">
      <c r="A715" s="243"/>
      <c r="B715" s="240"/>
      <c r="C715" s="240"/>
      <c r="D715" s="245"/>
      <c r="E715" s="245"/>
      <c r="K715" s="248"/>
    </row>
    <row r="716" spans="1:11" ht="12.75" customHeight="1">
      <c r="A716" s="243"/>
      <c r="B716" s="240"/>
      <c r="C716" s="240"/>
      <c r="D716" s="245"/>
      <c r="E716" s="245"/>
      <c r="K716" s="248"/>
    </row>
    <row r="717" spans="1:11" ht="12.75" customHeight="1">
      <c r="A717" s="243"/>
      <c r="B717" s="240"/>
      <c r="C717" s="240"/>
      <c r="D717" s="245"/>
      <c r="E717" s="245"/>
      <c r="K717" s="248"/>
    </row>
    <row r="718" spans="1:11" ht="12.75" customHeight="1">
      <c r="A718" s="243"/>
      <c r="B718" s="240"/>
      <c r="C718" s="240"/>
      <c r="D718" s="245"/>
      <c r="E718" s="245"/>
      <c r="K718" s="248"/>
    </row>
    <row r="719" spans="1:11" ht="12.75" customHeight="1">
      <c r="A719" s="243"/>
      <c r="B719" s="240"/>
      <c r="C719" s="240"/>
      <c r="D719" s="245"/>
      <c r="E719" s="245"/>
      <c r="K719" s="248"/>
    </row>
    <row r="720" spans="1:11" ht="12.75" customHeight="1">
      <c r="A720" s="243"/>
      <c r="B720" s="240"/>
      <c r="C720" s="240"/>
      <c r="D720" s="245"/>
      <c r="E720" s="245"/>
      <c r="K720" s="248"/>
    </row>
    <row r="721" spans="1:11" ht="12.75" customHeight="1">
      <c r="A721" s="243"/>
      <c r="B721" s="240"/>
      <c r="C721" s="240"/>
      <c r="D721" s="245"/>
      <c r="E721" s="245"/>
      <c r="K721" s="248"/>
    </row>
    <row r="722" spans="1:11" ht="12.75" customHeight="1">
      <c r="A722" s="243"/>
      <c r="B722" s="240"/>
      <c r="C722" s="240"/>
      <c r="D722" s="245"/>
      <c r="E722" s="245"/>
      <c r="K722" s="248"/>
    </row>
    <row r="723" spans="1:11" ht="12.75" customHeight="1">
      <c r="A723" s="243"/>
      <c r="B723" s="240"/>
      <c r="C723" s="240"/>
      <c r="D723" s="245"/>
      <c r="E723" s="245"/>
      <c r="K723" s="248"/>
    </row>
    <row r="724" spans="1:11" ht="12.75" customHeight="1">
      <c r="A724" s="243"/>
      <c r="B724" s="240"/>
      <c r="C724" s="240"/>
      <c r="D724" s="245"/>
      <c r="E724" s="245"/>
      <c r="K724" s="248"/>
    </row>
    <row r="725" spans="1:11" ht="12.75" customHeight="1">
      <c r="A725" s="243"/>
      <c r="B725" s="240"/>
      <c r="C725" s="240"/>
      <c r="D725" s="245"/>
      <c r="E725" s="245"/>
      <c r="K725" s="248"/>
    </row>
    <row r="726" spans="1:11" ht="12.75" customHeight="1">
      <c r="A726" s="243"/>
      <c r="B726" s="240"/>
      <c r="C726" s="240"/>
      <c r="D726" s="245"/>
      <c r="E726" s="245"/>
      <c r="K726" s="248"/>
    </row>
    <row r="727" spans="1:11" ht="12.75" customHeight="1">
      <c r="A727" s="243"/>
      <c r="B727" s="240"/>
      <c r="C727" s="240"/>
      <c r="D727" s="245"/>
      <c r="E727" s="245"/>
      <c r="K727" s="248"/>
    </row>
    <row r="728" spans="1:11" ht="12.75" customHeight="1">
      <c r="A728" s="243"/>
      <c r="B728" s="240"/>
      <c r="C728" s="240"/>
      <c r="D728" s="245"/>
      <c r="E728" s="245"/>
      <c r="K728" s="248"/>
    </row>
    <row r="729" spans="1:11" ht="12.75" customHeight="1">
      <c r="A729" s="243"/>
      <c r="B729" s="240"/>
      <c r="C729" s="240"/>
      <c r="D729" s="245"/>
      <c r="E729" s="245"/>
      <c r="K729" s="248"/>
    </row>
    <row r="730" spans="1:11" ht="12.75" customHeight="1">
      <c r="A730" s="243"/>
      <c r="B730" s="240"/>
      <c r="C730" s="240"/>
      <c r="D730" s="245"/>
      <c r="E730" s="245"/>
      <c r="K730" s="248"/>
    </row>
    <row r="731" spans="1:11" ht="12.75" customHeight="1">
      <c r="A731" s="243"/>
      <c r="B731" s="240"/>
      <c r="C731" s="240"/>
      <c r="D731" s="245"/>
      <c r="E731" s="245"/>
      <c r="K731" s="248"/>
    </row>
    <row r="732" spans="1:11" ht="12.75" customHeight="1">
      <c r="A732" s="243"/>
      <c r="B732" s="240"/>
      <c r="C732" s="240"/>
      <c r="D732" s="245"/>
      <c r="E732" s="245"/>
      <c r="K732" s="248"/>
    </row>
    <row r="733" spans="1:11" ht="12.75" customHeight="1">
      <c r="A733" s="243"/>
      <c r="B733" s="240"/>
      <c r="C733" s="240"/>
      <c r="D733" s="245"/>
      <c r="E733" s="245"/>
      <c r="K733" s="248"/>
    </row>
    <row r="734" spans="1:11" ht="12.75" customHeight="1">
      <c r="A734" s="243"/>
      <c r="B734" s="240"/>
      <c r="C734" s="240"/>
      <c r="D734" s="245"/>
      <c r="E734" s="245"/>
      <c r="K734" s="248"/>
    </row>
    <row r="735" spans="1:11" ht="12.75" customHeight="1">
      <c r="A735" s="243"/>
      <c r="B735" s="240"/>
      <c r="C735" s="240"/>
      <c r="D735" s="245"/>
      <c r="E735" s="245"/>
      <c r="K735" s="248"/>
    </row>
    <row r="736" spans="1:11" ht="12.75" customHeight="1">
      <c r="A736" s="243"/>
      <c r="B736" s="240"/>
      <c r="C736" s="240"/>
      <c r="D736" s="245"/>
      <c r="E736" s="245"/>
      <c r="K736" s="248"/>
    </row>
    <row r="737" spans="1:11" ht="12.75" customHeight="1">
      <c r="A737" s="243"/>
      <c r="B737" s="240"/>
      <c r="C737" s="240"/>
      <c r="D737" s="245"/>
      <c r="E737" s="245"/>
      <c r="K737" s="248"/>
    </row>
    <row r="738" spans="1:11" ht="12.75" customHeight="1">
      <c r="A738" s="243"/>
      <c r="B738" s="240"/>
      <c r="C738" s="240"/>
      <c r="D738" s="245"/>
      <c r="E738" s="245"/>
      <c r="K738" s="248"/>
    </row>
    <row r="739" spans="1:11" ht="12.75" customHeight="1">
      <c r="A739" s="243"/>
      <c r="B739" s="240"/>
      <c r="C739" s="240"/>
      <c r="D739" s="245"/>
      <c r="E739" s="245"/>
      <c r="K739" s="248"/>
    </row>
    <row r="740" spans="1:11" ht="12.75" customHeight="1">
      <c r="A740" s="243"/>
      <c r="B740" s="240"/>
      <c r="C740" s="240"/>
      <c r="D740" s="245"/>
      <c r="E740" s="245"/>
      <c r="K740" s="248"/>
    </row>
    <row r="741" spans="1:11" ht="12.75" customHeight="1">
      <c r="A741" s="243"/>
      <c r="B741" s="240"/>
      <c r="C741" s="240"/>
      <c r="D741" s="245"/>
      <c r="E741" s="245"/>
      <c r="K741" s="248"/>
    </row>
    <row r="742" spans="1:11" ht="12.75" customHeight="1">
      <c r="A742" s="243"/>
      <c r="B742" s="240"/>
      <c r="C742" s="240"/>
      <c r="D742" s="245"/>
      <c r="E742" s="245"/>
      <c r="K742" s="248"/>
    </row>
    <row r="743" spans="1:11" ht="12.75" customHeight="1">
      <c r="A743" s="243"/>
      <c r="B743" s="240"/>
      <c r="C743" s="240"/>
      <c r="D743" s="245"/>
      <c r="E743" s="245"/>
      <c r="K743" s="248"/>
    </row>
    <row r="744" spans="1:11" ht="12.75" customHeight="1">
      <c r="A744" s="243"/>
      <c r="B744" s="240"/>
      <c r="C744" s="240"/>
      <c r="D744" s="245"/>
      <c r="E744" s="245"/>
      <c r="K744" s="248"/>
    </row>
    <row r="745" spans="1:11" ht="12.75" customHeight="1">
      <c r="A745" s="243"/>
      <c r="B745" s="240"/>
      <c r="C745" s="240"/>
      <c r="D745" s="245"/>
      <c r="E745" s="245"/>
      <c r="K745" s="248"/>
    </row>
    <row r="746" spans="1:11" ht="12.75" customHeight="1">
      <c r="A746" s="243"/>
      <c r="B746" s="240"/>
      <c r="C746" s="240"/>
      <c r="D746" s="245"/>
      <c r="E746" s="245"/>
      <c r="K746" s="248"/>
    </row>
    <row r="747" spans="1:11" ht="12.75" customHeight="1">
      <c r="A747" s="243"/>
      <c r="B747" s="240"/>
      <c r="C747" s="240"/>
      <c r="D747" s="245"/>
      <c r="E747" s="245"/>
      <c r="K747" s="248"/>
    </row>
    <row r="748" spans="1:11" ht="12.75" customHeight="1">
      <c r="A748" s="243"/>
      <c r="B748" s="240"/>
      <c r="C748" s="240"/>
      <c r="D748" s="245"/>
      <c r="E748" s="245"/>
      <c r="K748" s="248"/>
    </row>
    <row r="749" spans="1:11" ht="12.75" customHeight="1">
      <c r="A749" s="243"/>
      <c r="B749" s="240"/>
      <c r="C749" s="240"/>
      <c r="D749" s="245"/>
      <c r="E749" s="245"/>
      <c r="K749" s="248"/>
    </row>
    <row r="750" spans="1:11" ht="12.75" customHeight="1">
      <c r="A750" s="243"/>
      <c r="B750" s="240"/>
      <c r="C750" s="240"/>
      <c r="D750" s="245"/>
      <c r="E750" s="245"/>
      <c r="K750" s="248"/>
    </row>
    <row r="751" spans="1:11" ht="12.75" customHeight="1">
      <c r="A751" s="243"/>
      <c r="B751" s="240"/>
      <c r="C751" s="240"/>
      <c r="D751" s="245"/>
      <c r="E751" s="245"/>
      <c r="K751" s="248"/>
    </row>
    <row r="752" spans="1:11" ht="12.75" customHeight="1">
      <c r="A752" s="243"/>
      <c r="B752" s="240"/>
      <c r="C752" s="240"/>
      <c r="D752" s="245"/>
      <c r="E752" s="245"/>
      <c r="K752" s="248"/>
    </row>
    <row r="753" spans="1:11" ht="12.75" customHeight="1">
      <c r="A753" s="243"/>
      <c r="B753" s="240"/>
      <c r="C753" s="240"/>
      <c r="D753" s="245"/>
      <c r="E753" s="245"/>
      <c r="K753" s="248"/>
    </row>
    <row r="754" spans="1:11" ht="12.75" customHeight="1">
      <c r="A754" s="243"/>
      <c r="B754" s="240"/>
      <c r="C754" s="240"/>
      <c r="D754" s="245"/>
      <c r="E754" s="245"/>
      <c r="K754" s="248"/>
    </row>
    <row r="755" spans="1:11" ht="12.75" customHeight="1">
      <c r="A755" s="243"/>
      <c r="B755" s="240"/>
      <c r="C755" s="240"/>
      <c r="D755" s="245"/>
      <c r="E755" s="245"/>
      <c r="K755" s="248"/>
    </row>
    <row r="756" spans="1:11" ht="12.75" customHeight="1">
      <c r="A756" s="243"/>
      <c r="B756" s="240"/>
      <c r="C756" s="240"/>
      <c r="D756" s="245"/>
      <c r="E756" s="245"/>
      <c r="K756" s="248"/>
    </row>
    <row r="757" spans="1:11" ht="12.75" customHeight="1">
      <c r="A757" s="243"/>
      <c r="B757" s="240"/>
      <c r="C757" s="240"/>
      <c r="D757" s="245"/>
      <c r="E757" s="245"/>
      <c r="K757" s="248"/>
    </row>
    <row r="758" spans="1:11" ht="12.75" customHeight="1">
      <c r="A758" s="243"/>
      <c r="B758" s="240"/>
      <c r="C758" s="240"/>
      <c r="D758" s="245"/>
      <c r="E758" s="245"/>
      <c r="K758" s="248"/>
    </row>
    <row r="759" spans="1:11" ht="12.75" customHeight="1">
      <c r="A759" s="243"/>
      <c r="B759" s="240"/>
      <c r="C759" s="240"/>
      <c r="D759" s="245"/>
      <c r="E759" s="245"/>
      <c r="K759" s="248"/>
    </row>
    <row r="760" spans="1:11" ht="12.75" customHeight="1">
      <c r="A760" s="243"/>
      <c r="B760" s="240"/>
      <c r="C760" s="240"/>
      <c r="D760" s="245"/>
      <c r="E760" s="245"/>
      <c r="K760" s="248"/>
    </row>
    <row r="761" spans="1:11" ht="12.75" customHeight="1">
      <c r="A761" s="243"/>
      <c r="B761" s="240"/>
      <c r="C761" s="240"/>
      <c r="D761" s="245"/>
      <c r="E761" s="245"/>
      <c r="K761" s="248"/>
    </row>
    <row r="762" spans="1:11" ht="12.75" customHeight="1">
      <c r="A762" s="243"/>
      <c r="B762" s="240"/>
      <c r="C762" s="240"/>
      <c r="D762" s="245"/>
      <c r="E762" s="245"/>
      <c r="K762" s="248"/>
    </row>
    <row r="763" spans="1:11" ht="12.75" customHeight="1">
      <c r="A763" s="243"/>
      <c r="B763" s="240"/>
      <c r="C763" s="240"/>
      <c r="D763" s="245"/>
      <c r="E763" s="245"/>
      <c r="K763" s="248"/>
    </row>
    <row r="764" spans="1:11" ht="12.75" customHeight="1">
      <c r="A764" s="243"/>
      <c r="B764" s="240"/>
      <c r="C764" s="240"/>
      <c r="D764" s="245"/>
      <c r="E764" s="245"/>
      <c r="K764" s="248"/>
    </row>
    <row r="765" spans="1:11" ht="12.75" customHeight="1">
      <c r="A765" s="243"/>
      <c r="B765" s="240"/>
      <c r="C765" s="240"/>
      <c r="D765" s="245"/>
      <c r="E765" s="245"/>
      <c r="K765" s="248"/>
    </row>
    <row r="766" spans="1:11" ht="12.75" customHeight="1">
      <c r="A766" s="243"/>
      <c r="B766" s="240"/>
      <c r="C766" s="240"/>
      <c r="D766" s="245"/>
      <c r="E766" s="245"/>
      <c r="K766" s="248"/>
    </row>
    <row r="767" spans="1:11" ht="12.75" customHeight="1">
      <c r="A767" s="243"/>
      <c r="B767" s="240"/>
      <c r="C767" s="240"/>
      <c r="D767" s="245"/>
      <c r="E767" s="245"/>
      <c r="K767" s="248"/>
    </row>
    <row r="768" spans="1:11" ht="12.75" customHeight="1">
      <c r="A768" s="243"/>
      <c r="B768" s="240"/>
      <c r="C768" s="240"/>
      <c r="D768" s="245"/>
      <c r="E768" s="245"/>
      <c r="K768" s="248"/>
    </row>
    <row r="769" spans="1:11" ht="12.75" customHeight="1">
      <c r="A769" s="243"/>
      <c r="B769" s="240"/>
      <c r="C769" s="240"/>
      <c r="D769" s="245"/>
      <c r="E769" s="245"/>
      <c r="K769" s="248"/>
    </row>
    <row r="770" spans="1:11" ht="12.75" customHeight="1">
      <c r="A770" s="243"/>
      <c r="B770" s="240"/>
      <c r="C770" s="240"/>
      <c r="D770" s="245"/>
      <c r="E770" s="245"/>
      <c r="K770" s="248"/>
    </row>
    <row r="771" spans="1:11" ht="12.75" customHeight="1">
      <c r="A771" s="243"/>
      <c r="B771" s="240"/>
      <c r="C771" s="240"/>
      <c r="D771" s="245"/>
      <c r="E771" s="245"/>
      <c r="K771" s="248"/>
    </row>
    <row r="772" spans="1:11" ht="12.75" customHeight="1">
      <c r="A772" s="243"/>
      <c r="B772" s="240"/>
      <c r="C772" s="240"/>
      <c r="D772" s="245"/>
      <c r="E772" s="245"/>
      <c r="K772" s="248"/>
    </row>
    <row r="773" spans="1:11" ht="12.75" customHeight="1">
      <c r="A773" s="243"/>
      <c r="B773" s="240"/>
      <c r="C773" s="240"/>
      <c r="D773" s="245"/>
      <c r="E773" s="245"/>
      <c r="K773" s="248"/>
    </row>
    <row r="774" spans="1:11" ht="12.75" customHeight="1">
      <c r="A774" s="243"/>
      <c r="B774" s="240"/>
      <c r="C774" s="240"/>
      <c r="D774" s="245"/>
      <c r="E774" s="245"/>
      <c r="K774" s="248"/>
    </row>
    <row r="775" spans="1:11" ht="12.75" customHeight="1">
      <c r="A775" s="243"/>
      <c r="B775" s="240"/>
      <c r="C775" s="240"/>
      <c r="D775" s="245"/>
      <c r="E775" s="245"/>
      <c r="K775" s="248"/>
    </row>
    <row r="776" spans="1:11" ht="12.75" customHeight="1">
      <c r="A776" s="243"/>
      <c r="B776" s="240"/>
      <c r="C776" s="240"/>
      <c r="D776" s="245"/>
      <c r="E776" s="245"/>
      <c r="K776" s="248"/>
    </row>
    <row r="777" spans="1:11" ht="12.75" customHeight="1">
      <c r="A777" s="243"/>
      <c r="B777" s="240"/>
      <c r="C777" s="240"/>
      <c r="D777" s="245"/>
      <c r="E777" s="245"/>
      <c r="K777" s="248"/>
    </row>
    <row r="778" spans="1:11" ht="12.75" customHeight="1">
      <c r="A778" s="243"/>
      <c r="B778" s="240"/>
      <c r="C778" s="240"/>
      <c r="D778" s="245"/>
      <c r="E778" s="245"/>
      <c r="K778" s="248"/>
    </row>
    <row r="779" spans="1:11" ht="12.75" customHeight="1">
      <c r="A779" s="243"/>
      <c r="B779" s="240"/>
      <c r="C779" s="240"/>
      <c r="D779" s="245"/>
      <c r="E779" s="245"/>
      <c r="K779" s="248"/>
    </row>
    <row r="780" spans="1:11" ht="12.75" customHeight="1">
      <c r="A780" s="243"/>
      <c r="B780" s="240"/>
      <c r="C780" s="240"/>
      <c r="D780" s="245"/>
      <c r="E780" s="245"/>
      <c r="K780" s="248"/>
    </row>
    <row r="781" spans="1:11" ht="12.75" customHeight="1">
      <c r="A781" s="243"/>
      <c r="B781" s="240"/>
      <c r="C781" s="240"/>
      <c r="D781" s="245"/>
      <c r="E781" s="245"/>
      <c r="K781" s="248"/>
    </row>
    <row r="782" spans="1:11" ht="12.75" customHeight="1">
      <c r="A782" s="243"/>
      <c r="B782" s="240"/>
      <c r="C782" s="240"/>
      <c r="D782" s="245"/>
      <c r="E782" s="245"/>
      <c r="K782" s="248"/>
    </row>
    <row r="783" spans="1:11" ht="12.75" customHeight="1">
      <c r="A783" s="243"/>
      <c r="B783" s="240"/>
      <c r="C783" s="240"/>
      <c r="D783" s="245"/>
      <c r="E783" s="245"/>
      <c r="K783" s="248"/>
    </row>
    <row r="784" spans="1:11" ht="12.75" customHeight="1">
      <c r="A784" s="243"/>
      <c r="B784" s="240"/>
      <c r="C784" s="240"/>
      <c r="D784" s="245"/>
      <c r="E784" s="245"/>
      <c r="K784" s="248"/>
    </row>
    <row r="785" spans="1:11" ht="12.75" customHeight="1">
      <c r="A785" s="243"/>
      <c r="B785" s="240"/>
      <c r="C785" s="240"/>
      <c r="D785" s="245"/>
      <c r="E785" s="245"/>
      <c r="K785" s="248"/>
    </row>
    <row r="786" spans="1:11" ht="12.75" customHeight="1">
      <c r="A786" s="243"/>
      <c r="B786" s="240"/>
      <c r="C786" s="240"/>
      <c r="D786" s="245"/>
      <c r="E786" s="245"/>
      <c r="K786" s="248"/>
    </row>
    <row r="787" spans="1:11" ht="12.75" customHeight="1">
      <c r="A787" s="243"/>
      <c r="B787" s="240"/>
      <c r="C787" s="240"/>
      <c r="D787" s="245"/>
      <c r="E787" s="245"/>
      <c r="K787" s="248"/>
    </row>
    <row r="788" spans="1:11" ht="12.75" customHeight="1">
      <c r="A788" s="243"/>
      <c r="B788" s="240"/>
      <c r="C788" s="240"/>
      <c r="D788" s="245"/>
      <c r="E788" s="245"/>
      <c r="K788" s="248"/>
    </row>
    <row r="789" spans="1:11" ht="12.75" customHeight="1">
      <c r="A789" s="243"/>
      <c r="B789" s="240"/>
      <c r="C789" s="240"/>
      <c r="D789" s="245"/>
      <c r="E789" s="245"/>
      <c r="K789" s="248"/>
    </row>
    <row r="790" spans="1:11" ht="12.75" customHeight="1">
      <c r="A790" s="243"/>
      <c r="B790" s="240"/>
      <c r="C790" s="240"/>
      <c r="D790" s="245"/>
      <c r="E790" s="245"/>
      <c r="K790" s="248"/>
    </row>
    <row r="791" spans="1:11" ht="12.75" customHeight="1">
      <c r="A791" s="243"/>
      <c r="B791" s="240"/>
      <c r="C791" s="240"/>
      <c r="D791" s="245"/>
      <c r="E791" s="245"/>
      <c r="K791" s="248"/>
    </row>
    <row r="792" spans="1:11" ht="12.75" customHeight="1">
      <c r="A792" s="243"/>
      <c r="B792" s="240"/>
      <c r="C792" s="240"/>
      <c r="D792" s="245"/>
      <c r="E792" s="245"/>
      <c r="K792" s="248"/>
    </row>
    <row r="793" spans="1:11" ht="12.75" customHeight="1">
      <c r="A793" s="243"/>
      <c r="B793" s="240"/>
      <c r="C793" s="240"/>
      <c r="D793" s="245"/>
      <c r="E793" s="245"/>
      <c r="K793" s="248"/>
    </row>
    <row r="794" spans="1:11" ht="12.75" customHeight="1">
      <c r="A794" s="243"/>
      <c r="B794" s="240"/>
      <c r="C794" s="240"/>
      <c r="D794" s="245"/>
      <c r="E794" s="245"/>
      <c r="K794" s="248"/>
    </row>
    <row r="795" spans="1:11" ht="12.75" customHeight="1">
      <c r="A795" s="243"/>
      <c r="B795" s="240"/>
      <c r="C795" s="240"/>
      <c r="D795" s="245"/>
      <c r="E795" s="245"/>
      <c r="K795" s="248"/>
    </row>
    <row r="796" spans="1:11" ht="12.75" customHeight="1">
      <c r="A796" s="243"/>
      <c r="B796" s="240"/>
      <c r="C796" s="240"/>
      <c r="D796" s="245"/>
      <c r="E796" s="245"/>
      <c r="K796" s="248"/>
    </row>
    <row r="797" spans="1:11" ht="12.75" customHeight="1">
      <c r="A797" s="243"/>
      <c r="B797" s="240"/>
      <c r="C797" s="240"/>
      <c r="D797" s="245"/>
      <c r="E797" s="245"/>
      <c r="K797" s="248"/>
    </row>
    <row r="798" spans="1:11" ht="12.75" customHeight="1">
      <c r="A798" s="243"/>
      <c r="B798" s="240"/>
      <c r="C798" s="240"/>
      <c r="D798" s="245"/>
      <c r="E798" s="245"/>
      <c r="K798" s="248"/>
    </row>
    <row r="799" spans="1:11" ht="12.75" customHeight="1">
      <c r="A799" s="243"/>
      <c r="B799" s="240"/>
      <c r="C799" s="240"/>
      <c r="D799" s="245"/>
      <c r="E799" s="245"/>
      <c r="K799" s="248"/>
    </row>
    <row r="800" spans="1:11" ht="12.75" customHeight="1">
      <c r="A800" s="243"/>
      <c r="B800" s="240"/>
      <c r="C800" s="240"/>
      <c r="D800" s="245"/>
      <c r="E800" s="245"/>
      <c r="K800" s="248"/>
    </row>
    <row r="801" spans="1:11" ht="12.75" customHeight="1">
      <c r="A801" s="243"/>
      <c r="B801" s="240"/>
      <c r="C801" s="240"/>
      <c r="D801" s="245"/>
      <c r="E801" s="245"/>
      <c r="K801" s="248"/>
    </row>
    <row r="802" spans="1:11" ht="12.75" customHeight="1">
      <c r="A802" s="243"/>
      <c r="B802" s="240"/>
      <c r="C802" s="240"/>
      <c r="D802" s="245"/>
      <c r="E802" s="245"/>
      <c r="K802" s="248"/>
    </row>
    <row r="803" spans="1:11" ht="12.75" customHeight="1">
      <c r="A803" s="243"/>
      <c r="B803" s="240"/>
      <c r="C803" s="240"/>
      <c r="D803" s="245"/>
      <c r="E803" s="245"/>
      <c r="K803" s="248"/>
    </row>
    <row r="804" spans="1:11" ht="12.75" customHeight="1">
      <c r="A804" s="243"/>
      <c r="B804" s="240"/>
      <c r="C804" s="240"/>
      <c r="D804" s="245"/>
      <c r="E804" s="245"/>
      <c r="K804" s="248"/>
    </row>
    <row r="805" spans="1:11" ht="12.75" customHeight="1">
      <c r="A805" s="243"/>
      <c r="B805" s="240"/>
      <c r="C805" s="240"/>
      <c r="D805" s="245"/>
      <c r="E805" s="245"/>
      <c r="K805" s="248"/>
    </row>
    <row r="806" spans="1:11" ht="12.75" customHeight="1">
      <c r="A806" s="243"/>
      <c r="B806" s="240"/>
      <c r="C806" s="240"/>
      <c r="D806" s="245"/>
      <c r="E806" s="245"/>
      <c r="K806" s="248"/>
    </row>
    <row r="807" spans="1:11" ht="12.75" customHeight="1">
      <c r="A807" s="243"/>
      <c r="B807" s="240"/>
      <c r="C807" s="240"/>
      <c r="D807" s="245"/>
      <c r="E807" s="245"/>
      <c r="K807" s="248"/>
    </row>
    <row r="808" spans="1:11" ht="12.75" customHeight="1">
      <c r="A808" s="243"/>
      <c r="B808" s="240"/>
      <c r="C808" s="240"/>
      <c r="D808" s="245"/>
      <c r="E808" s="245"/>
      <c r="K808" s="248"/>
    </row>
    <row r="809" spans="1:11" ht="12.75" customHeight="1">
      <c r="A809" s="243"/>
      <c r="B809" s="240"/>
      <c r="C809" s="240"/>
      <c r="D809" s="245"/>
      <c r="E809" s="245"/>
      <c r="K809" s="248"/>
    </row>
    <row r="810" spans="1:11" ht="12.75" customHeight="1">
      <c r="A810" s="243"/>
      <c r="B810" s="240"/>
      <c r="C810" s="240"/>
      <c r="D810" s="245"/>
      <c r="E810" s="245"/>
      <c r="K810" s="248"/>
    </row>
    <row r="811" spans="1:11" ht="12.75" customHeight="1">
      <c r="A811" s="243"/>
      <c r="B811" s="240"/>
      <c r="C811" s="240"/>
      <c r="D811" s="245"/>
      <c r="E811" s="245"/>
      <c r="K811" s="248"/>
    </row>
    <row r="812" spans="1:11" ht="12.75" customHeight="1">
      <c r="A812" s="243"/>
      <c r="B812" s="240"/>
      <c r="C812" s="240"/>
      <c r="D812" s="245"/>
      <c r="E812" s="245"/>
      <c r="K812" s="248"/>
    </row>
    <row r="813" spans="1:11" ht="12.75" customHeight="1">
      <c r="A813" s="243"/>
      <c r="B813" s="240"/>
      <c r="C813" s="240"/>
      <c r="D813" s="245"/>
      <c r="E813" s="245"/>
      <c r="K813" s="248"/>
    </row>
    <row r="814" spans="1:11" ht="12.75" customHeight="1">
      <c r="A814" s="243"/>
      <c r="B814" s="240"/>
      <c r="C814" s="240"/>
      <c r="D814" s="245"/>
      <c r="E814" s="245"/>
      <c r="K814" s="248"/>
    </row>
    <row r="815" spans="1:11" ht="12.75" customHeight="1">
      <c r="A815" s="243"/>
      <c r="B815" s="240"/>
      <c r="C815" s="240"/>
      <c r="D815" s="245"/>
      <c r="E815" s="245"/>
      <c r="K815" s="248"/>
    </row>
    <row r="816" spans="1:11" ht="12.75" customHeight="1">
      <c r="A816" s="243"/>
      <c r="B816" s="240"/>
      <c r="C816" s="240"/>
      <c r="D816" s="245"/>
      <c r="E816" s="245"/>
      <c r="K816" s="248"/>
    </row>
    <row r="817" spans="1:11" ht="12.75" customHeight="1">
      <c r="A817" s="243"/>
      <c r="B817" s="240"/>
      <c r="C817" s="240"/>
      <c r="D817" s="245"/>
      <c r="E817" s="245"/>
      <c r="K817" s="248"/>
    </row>
    <row r="818" spans="1:11" ht="12.75" customHeight="1">
      <c r="A818" s="243"/>
      <c r="B818" s="240"/>
      <c r="C818" s="240"/>
      <c r="D818" s="245"/>
      <c r="E818" s="245"/>
      <c r="K818" s="248"/>
    </row>
    <row r="819" spans="1:11" ht="12.75" customHeight="1">
      <c r="A819" s="243"/>
      <c r="B819" s="240"/>
      <c r="C819" s="240"/>
      <c r="D819" s="245"/>
      <c r="E819" s="245"/>
      <c r="K819" s="248"/>
    </row>
    <row r="820" spans="1:11" ht="12.75" customHeight="1">
      <c r="A820" s="243"/>
      <c r="B820" s="240"/>
      <c r="C820" s="240"/>
      <c r="D820" s="245"/>
      <c r="E820" s="245"/>
      <c r="K820" s="248"/>
    </row>
    <row r="821" spans="1:11" ht="12.75" customHeight="1">
      <c r="A821" s="243"/>
      <c r="B821" s="240"/>
      <c r="C821" s="240"/>
      <c r="D821" s="245"/>
      <c r="E821" s="245"/>
      <c r="K821" s="248"/>
    </row>
    <row r="822" spans="1:11" ht="12.75" customHeight="1">
      <c r="A822" s="243"/>
      <c r="B822" s="240"/>
      <c r="C822" s="240"/>
      <c r="D822" s="245"/>
      <c r="E822" s="245"/>
      <c r="K822" s="248"/>
    </row>
    <row r="823" spans="1:11" ht="12.75" customHeight="1">
      <c r="A823" s="243"/>
      <c r="B823" s="240"/>
      <c r="C823" s="240"/>
      <c r="D823" s="245"/>
      <c r="E823" s="245"/>
      <c r="K823" s="248"/>
    </row>
    <row r="824" spans="1:11" ht="12.75" customHeight="1">
      <c r="A824" s="243"/>
      <c r="B824" s="240"/>
      <c r="C824" s="240"/>
      <c r="D824" s="245"/>
      <c r="E824" s="245"/>
      <c r="K824" s="248"/>
    </row>
    <row r="825" spans="1:11" ht="12.75" customHeight="1">
      <c r="A825" s="243"/>
      <c r="B825" s="240"/>
      <c r="C825" s="240"/>
      <c r="D825" s="245"/>
      <c r="E825" s="245"/>
      <c r="K825" s="248"/>
    </row>
    <row r="826" spans="1:11" ht="12.75" customHeight="1">
      <c r="A826" s="243"/>
      <c r="B826" s="240"/>
      <c r="C826" s="240"/>
      <c r="D826" s="245"/>
      <c r="E826" s="245"/>
      <c r="K826" s="248"/>
    </row>
    <row r="827" spans="1:11" ht="12.75" customHeight="1">
      <c r="A827" s="243"/>
      <c r="B827" s="240"/>
      <c r="C827" s="240"/>
      <c r="D827" s="245"/>
      <c r="E827" s="245"/>
      <c r="K827" s="248"/>
    </row>
    <row r="828" spans="1:11" ht="12.75" customHeight="1">
      <c r="A828" s="243"/>
      <c r="B828" s="240"/>
      <c r="C828" s="240"/>
      <c r="D828" s="245"/>
      <c r="E828" s="245"/>
      <c r="K828" s="248"/>
    </row>
    <row r="829" spans="1:11" ht="12.75" customHeight="1">
      <c r="A829" s="243"/>
      <c r="B829" s="240"/>
      <c r="C829" s="240"/>
      <c r="D829" s="245"/>
      <c r="E829" s="245"/>
      <c r="K829" s="248"/>
    </row>
    <row r="830" spans="1:11" ht="12.75" customHeight="1">
      <c r="A830" s="243"/>
      <c r="B830" s="240"/>
      <c r="C830" s="240"/>
      <c r="D830" s="245"/>
      <c r="E830" s="245"/>
      <c r="K830" s="248"/>
    </row>
    <row r="831" spans="1:11" ht="12.75" customHeight="1">
      <c r="A831" s="243"/>
      <c r="B831" s="240"/>
      <c r="C831" s="240"/>
      <c r="D831" s="245"/>
      <c r="E831" s="245"/>
      <c r="K831" s="248"/>
    </row>
    <row r="832" spans="1:11" ht="12.75" customHeight="1">
      <c r="A832" s="243"/>
      <c r="B832" s="240"/>
      <c r="C832" s="240"/>
      <c r="D832" s="245"/>
      <c r="E832" s="245"/>
      <c r="K832" s="248"/>
    </row>
    <row r="833" spans="1:11" ht="12.75" customHeight="1">
      <c r="A833" s="243"/>
      <c r="B833" s="240"/>
      <c r="C833" s="240"/>
      <c r="D833" s="245"/>
      <c r="E833" s="245"/>
      <c r="K833" s="248"/>
    </row>
    <row r="834" spans="1:11" ht="12.75" customHeight="1">
      <c r="A834" s="243"/>
      <c r="B834" s="240"/>
      <c r="C834" s="240"/>
      <c r="D834" s="245"/>
      <c r="E834" s="245"/>
      <c r="K834" s="248"/>
    </row>
    <row r="835" spans="1:11" ht="12.75" customHeight="1">
      <c r="A835" s="243"/>
      <c r="B835" s="240"/>
      <c r="C835" s="240"/>
      <c r="D835" s="245"/>
      <c r="E835" s="245"/>
      <c r="K835" s="248"/>
    </row>
    <row r="836" spans="1:11" ht="12.75" customHeight="1">
      <c r="A836" s="243"/>
      <c r="B836" s="240"/>
      <c r="C836" s="240"/>
      <c r="D836" s="245"/>
      <c r="E836" s="245"/>
      <c r="K836" s="248"/>
    </row>
    <row r="837" spans="1:11" ht="12.75" customHeight="1">
      <c r="A837" s="243"/>
      <c r="B837" s="240"/>
      <c r="C837" s="240"/>
      <c r="D837" s="245"/>
      <c r="E837" s="245"/>
      <c r="K837" s="248"/>
    </row>
    <row r="838" spans="1:11" ht="12.75" customHeight="1">
      <c r="A838" s="243"/>
      <c r="B838" s="240"/>
      <c r="C838" s="240"/>
      <c r="D838" s="245"/>
      <c r="E838" s="245"/>
      <c r="K838" s="248"/>
    </row>
    <row r="839" spans="1:11" ht="12.75" customHeight="1">
      <c r="A839" s="243"/>
      <c r="B839" s="240"/>
      <c r="C839" s="240"/>
      <c r="D839" s="245"/>
      <c r="E839" s="245"/>
      <c r="K839" s="248"/>
    </row>
    <row r="840" spans="1:11" ht="12.75" customHeight="1">
      <c r="A840" s="243"/>
      <c r="B840" s="240"/>
      <c r="C840" s="240"/>
      <c r="D840" s="245"/>
      <c r="E840" s="245"/>
      <c r="K840" s="248"/>
    </row>
    <row r="841" spans="1:11" ht="12.75" customHeight="1">
      <c r="A841" s="243"/>
      <c r="B841" s="240"/>
      <c r="C841" s="240"/>
      <c r="D841" s="245"/>
      <c r="E841" s="245"/>
      <c r="K841" s="248"/>
    </row>
    <row r="842" spans="1:11" ht="12.75" customHeight="1">
      <c r="A842" s="243"/>
      <c r="B842" s="240"/>
      <c r="C842" s="240"/>
      <c r="D842" s="245"/>
      <c r="E842" s="245"/>
      <c r="K842" s="248"/>
    </row>
    <row r="843" spans="1:11" ht="12.75" customHeight="1">
      <c r="A843" s="243"/>
      <c r="B843" s="240"/>
      <c r="C843" s="240"/>
      <c r="D843" s="245"/>
      <c r="E843" s="245"/>
      <c r="K843" s="248"/>
    </row>
    <row r="844" spans="1:11" ht="12.75" customHeight="1">
      <c r="A844" s="243"/>
      <c r="B844" s="240"/>
      <c r="C844" s="240"/>
      <c r="D844" s="245"/>
      <c r="E844" s="245"/>
      <c r="K844" s="248"/>
    </row>
    <row r="845" spans="1:11" ht="12.75" customHeight="1">
      <c r="A845" s="243"/>
      <c r="B845" s="240"/>
      <c r="C845" s="240"/>
      <c r="D845" s="245"/>
      <c r="E845" s="245"/>
      <c r="K845" s="248"/>
    </row>
    <row r="846" spans="1:11" ht="12.75" customHeight="1">
      <c r="A846" s="243"/>
      <c r="B846" s="240"/>
      <c r="C846" s="240"/>
      <c r="D846" s="245"/>
      <c r="E846" s="245"/>
      <c r="K846" s="248"/>
    </row>
    <row r="847" spans="1:11" ht="12.75" customHeight="1">
      <c r="A847" s="243"/>
      <c r="B847" s="240"/>
      <c r="C847" s="240"/>
      <c r="D847" s="245"/>
      <c r="E847" s="245"/>
      <c r="K847" s="248"/>
    </row>
    <row r="848" spans="1:11" ht="12.75" customHeight="1">
      <c r="A848" s="243"/>
      <c r="B848" s="240"/>
      <c r="C848" s="240"/>
      <c r="D848" s="245"/>
      <c r="E848" s="245"/>
      <c r="K848" s="248"/>
    </row>
    <row r="849" spans="1:11" ht="12.75" customHeight="1">
      <c r="A849" s="243"/>
      <c r="B849" s="240"/>
      <c r="C849" s="240"/>
      <c r="D849" s="245"/>
      <c r="E849" s="245"/>
      <c r="K849" s="248"/>
    </row>
    <row r="850" spans="1:11" ht="12.75" customHeight="1">
      <c r="A850" s="243"/>
      <c r="B850" s="240"/>
      <c r="C850" s="240"/>
      <c r="D850" s="245"/>
      <c r="E850" s="245"/>
      <c r="K850" s="248"/>
    </row>
    <row r="851" spans="1:11" ht="12.75" customHeight="1">
      <c r="A851" s="243"/>
      <c r="B851" s="240"/>
      <c r="C851" s="240"/>
      <c r="D851" s="245"/>
      <c r="E851" s="245"/>
      <c r="K851" s="248"/>
    </row>
    <row r="852" spans="1:11" ht="12.75" customHeight="1">
      <c r="A852" s="243"/>
      <c r="B852" s="240"/>
      <c r="C852" s="240"/>
      <c r="D852" s="245"/>
      <c r="E852" s="245"/>
      <c r="K852" s="248"/>
    </row>
    <row r="853" spans="1:11" ht="12.75" customHeight="1">
      <c r="A853" s="243"/>
      <c r="B853" s="240"/>
      <c r="C853" s="240"/>
      <c r="D853" s="245"/>
      <c r="E853" s="245"/>
      <c r="K853" s="248"/>
    </row>
    <row r="854" spans="1:11" ht="12.75" customHeight="1">
      <c r="A854" s="243"/>
      <c r="B854" s="240"/>
      <c r="C854" s="240"/>
      <c r="D854" s="245"/>
      <c r="E854" s="245"/>
      <c r="K854" s="248"/>
    </row>
    <row r="855" spans="1:11" ht="12.75" customHeight="1">
      <c r="A855" s="243"/>
      <c r="B855" s="240"/>
      <c r="C855" s="240"/>
      <c r="D855" s="245"/>
      <c r="E855" s="245"/>
      <c r="K855" s="248"/>
    </row>
    <row r="856" spans="1:11" ht="12.75" customHeight="1">
      <c r="A856" s="243"/>
      <c r="B856" s="240"/>
      <c r="C856" s="240"/>
      <c r="D856" s="245"/>
      <c r="E856" s="245"/>
      <c r="K856" s="248"/>
    </row>
    <row r="857" spans="1:11" ht="12.75" customHeight="1">
      <c r="A857" s="243"/>
      <c r="B857" s="240"/>
      <c r="C857" s="240"/>
      <c r="D857" s="245"/>
      <c r="E857" s="245"/>
      <c r="K857" s="248"/>
    </row>
    <row r="858" spans="1:11" ht="12.75" customHeight="1">
      <c r="A858" s="243"/>
      <c r="B858" s="240"/>
      <c r="C858" s="240"/>
      <c r="D858" s="245"/>
      <c r="E858" s="245"/>
      <c r="K858" s="248"/>
    </row>
    <row r="859" spans="1:11" ht="12.75" customHeight="1">
      <c r="A859" s="243"/>
      <c r="B859" s="240"/>
      <c r="C859" s="240"/>
      <c r="D859" s="245"/>
      <c r="E859" s="245"/>
      <c r="K859" s="248"/>
    </row>
    <row r="860" spans="1:11" ht="12.75" customHeight="1">
      <c r="A860" s="243"/>
      <c r="B860" s="240"/>
      <c r="C860" s="240"/>
      <c r="D860" s="245"/>
      <c r="E860" s="245"/>
      <c r="K860" s="248"/>
    </row>
    <row r="861" spans="1:11" ht="12.75" customHeight="1">
      <c r="A861" s="243"/>
      <c r="B861" s="240"/>
      <c r="C861" s="240"/>
      <c r="D861" s="245"/>
      <c r="E861" s="245"/>
      <c r="K861" s="248"/>
    </row>
    <row r="862" spans="1:11" ht="12.75" customHeight="1">
      <c r="A862" s="243"/>
      <c r="B862" s="240"/>
      <c r="C862" s="240"/>
      <c r="D862" s="245"/>
      <c r="E862" s="245"/>
      <c r="K862" s="248"/>
    </row>
    <row r="863" spans="1:11" ht="12.75" customHeight="1">
      <c r="A863" s="243"/>
      <c r="B863" s="240"/>
      <c r="C863" s="240"/>
      <c r="D863" s="245"/>
      <c r="E863" s="245"/>
      <c r="K863" s="248"/>
    </row>
    <row r="864" spans="1:11" ht="12.75" customHeight="1">
      <c r="A864" s="243"/>
      <c r="B864" s="240"/>
      <c r="C864" s="240"/>
      <c r="D864" s="245"/>
      <c r="E864" s="245"/>
      <c r="K864" s="248"/>
    </row>
    <row r="865" spans="1:11" ht="12.75" customHeight="1">
      <c r="A865" s="243"/>
      <c r="B865" s="240"/>
      <c r="C865" s="240"/>
      <c r="D865" s="245"/>
      <c r="E865" s="245"/>
      <c r="K865" s="248"/>
    </row>
    <row r="866" spans="1:11" ht="12.75" customHeight="1">
      <c r="A866" s="243"/>
      <c r="B866" s="240"/>
      <c r="C866" s="240"/>
      <c r="D866" s="245"/>
      <c r="E866" s="245"/>
      <c r="K866" s="248"/>
    </row>
    <row r="867" spans="1:11" ht="12.75" customHeight="1">
      <c r="A867" s="243"/>
      <c r="B867" s="240"/>
      <c r="C867" s="240"/>
      <c r="D867" s="245"/>
      <c r="E867" s="245"/>
      <c r="K867" s="248"/>
    </row>
    <row r="868" spans="1:11" ht="12.75" customHeight="1">
      <c r="A868" s="243"/>
      <c r="B868" s="240"/>
      <c r="C868" s="240"/>
      <c r="D868" s="245"/>
      <c r="E868" s="245"/>
      <c r="K868" s="248"/>
    </row>
    <row r="869" spans="1:11" ht="12.75" customHeight="1">
      <c r="A869" s="243"/>
      <c r="B869" s="240"/>
      <c r="C869" s="240"/>
      <c r="D869" s="245"/>
      <c r="E869" s="245"/>
      <c r="K869" s="248"/>
    </row>
    <row r="870" spans="1:11" ht="12.75" customHeight="1">
      <c r="A870" s="243"/>
      <c r="B870" s="240"/>
      <c r="C870" s="240"/>
      <c r="D870" s="245"/>
      <c r="E870" s="245"/>
      <c r="K870" s="248"/>
    </row>
    <row r="871" spans="1:11" ht="12.75" customHeight="1">
      <c r="A871" s="243"/>
      <c r="B871" s="240"/>
      <c r="C871" s="240"/>
      <c r="D871" s="245"/>
      <c r="E871" s="245"/>
      <c r="K871" s="248"/>
    </row>
    <row r="872" spans="1:11" ht="12.75" customHeight="1">
      <c r="A872" s="243"/>
      <c r="B872" s="240"/>
      <c r="C872" s="240"/>
      <c r="D872" s="245"/>
      <c r="E872" s="245"/>
      <c r="K872" s="248"/>
    </row>
    <row r="873" spans="1:11" ht="12.75" customHeight="1">
      <c r="A873" s="243"/>
      <c r="B873" s="240"/>
      <c r="C873" s="240"/>
      <c r="D873" s="245"/>
      <c r="E873" s="245"/>
      <c r="K873" s="248"/>
    </row>
    <row r="874" spans="1:11" ht="12.75" customHeight="1">
      <c r="A874" s="243"/>
      <c r="B874" s="240"/>
      <c r="C874" s="240"/>
      <c r="D874" s="245"/>
      <c r="E874" s="245"/>
      <c r="K874" s="248"/>
    </row>
    <row r="875" spans="1:11" ht="12.75" customHeight="1">
      <c r="A875" s="243"/>
      <c r="B875" s="240"/>
      <c r="C875" s="240"/>
      <c r="D875" s="245"/>
      <c r="E875" s="245"/>
      <c r="K875" s="248"/>
    </row>
    <row r="876" spans="1:11" ht="12.75" customHeight="1">
      <c r="A876" s="243"/>
      <c r="B876" s="240"/>
      <c r="C876" s="240"/>
      <c r="D876" s="245"/>
      <c r="E876" s="245"/>
      <c r="K876" s="248"/>
    </row>
    <row r="877" spans="1:11" ht="12.75" customHeight="1">
      <c r="A877" s="243"/>
      <c r="B877" s="240"/>
      <c r="C877" s="240"/>
      <c r="D877" s="245"/>
      <c r="E877" s="245"/>
      <c r="K877" s="248"/>
    </row>
    <row r="878" spans="1:11" ht="12.75" customHeight="1">
      <c r="A878" s="243"/>
      <c r="B878" s="240"/>
      <c r="C878" s="240"/>
      <c r="D878" s="245"/>
      <c r="E878" s="245"/>
      <c r="K878" s="248"/>
    </row>
    <row r="879" spans="1:11" ht="12.75" customHeight="1">
      <c r="A879" s="243"/>
      <c r="B879" s="240"/>
      <c r="C879" s="240"/>
      <c r="D879" s="245"/>
      <c r="E879" s="245"/>
      <c r="K879" s="248"/>
    </row>
    <row r="880" spans="1:11" ht="12.75" customHeight="1">
      <c r="A880" s="243"/>
      <c r="B880" s="240"/>
      <c r="C880" s="240"/>
      <c r="D880" s="245"/>
      <c r="E880" s="245"/>
      <c r="K880" s="248"/>
    </row>
    <row r="881" spans="1:11" ht="12.75" customHeight="1">
      <c r="A881" s="243"/>
      <c r="B881" s="240"/>
      <c r="C881" s="240"/>
      <c r="D881" s="245"/>
      <c r="E881" s="245"/>
      <c r="K881" s="248"/>
    </row>
    <row r="882" spans="1:11" ht="12.75" customHeight="1">
      <c r="A882" s="243"/>
      <c r="B882" s="240"/>
      <c r="C882" s="240"/>
      <c r="D882" s="245"/>
      <c r="E882" s="245"/>
      <c r="K882" s="248"/>
    </row>
    <row r="883" spans="1:11" ht="12.75" customHeight="1">
      <c r="A883" s="243"/>
      <c r="B883" s="240"/>
      <c r="C883" s="240"/>
      <c r="D883" s="245"/>
      <c r="E883" s="245"/>
      <c r="K883" s="248"/>
    </row>
    <row r="884" spans="1:11" ht="12.75" customHeight="1">
      <c r="A884" s="243"/>
      <c r="B884" s="240"/>
      <c r="C884" s="240"/>
      <c r="D884" s="245"/>
      <c r="E884" s="245"/>
      <c r="K884" s="248"/>
    </row>
    <row r="885" spans="1:11" ht="12.75" customHeight="1">
      <c r="A885" s="243"/>
      <c r="B885" s="240"/>
      <c r="C885" s="240"/>
      <c r="D885" s="245"/>
      <c r="E885" s="245"/>
      <c r="K885" s="248"/>
    </row>
    <row r="886" spans="1:11" ht="12.75" customHeight="1">
      <c r="A886" s="243"/>
      <c r="B886" s="240"/>
      <c r="C886" s="240"/>
      <c r="D886" s="245"/>
      <c r="E886" s="245"/>
      <c r="K886" s="248"/>
    </row>
    <row r="887" spans="1:11" ht="12.75" customHeight="1">
      <c r="A887" s="243"/>
      <c r="B887" s="240"/>
      <c r="C887" s="240"/>
      <c r="D887" s="245"/>
      <c r="E887" s="245"/>
      <c r="K887" s="248"/>
    </row>
    <row r="888" spans="1:11" ht="12.75" customHeight="1">
      <c r="A888" s="243"/>
      <c r="B888" s="240"/>
      <c r="C888" s="240"/>
      <c r="D888" s="245"/>
      <c r="E888" s="245"/>
      <c r="K888" s="248"/>
    </row>
    <row r="889" spans="1:11" ht="12.75" customHeight="1">
      <c r="A889" s="243"/>
      <c r="B889" s="240"/>
      <c r="C889" s="240"/>
      <c r="D889" s="245"/>
      <c r="E889" s="245"/>
      <c r="K889" s="248"/>
    </row>
    <row r="890" spans="1:11" ht="12.75" customHeight="1">
      <c r="A890" s="243"/>
      <c r="B890" s="240"/>
      <c r="C890" s="240"/>
      <c r="D890" s="245"/>
      <c r="E890" s="245"/>
      <c r="K890" s="248"/>
    </row>
    <row r="891" spans="1:11" ht="12.75" customHeight="1">
      <c r="A891" s="243"/>
      <c r="B891" s="240"/>
      <c r="C891" s="240"/>
      <c r="D891" s="245"/>
      <c r="E891" s="245"/>
      <c r="K891" s="248"/>
    </row>
    <row r="892" spans="1:11" ht="12.75" customHeight="1">
      <c r="A892" s="243"/>
      <c r="B892" s="240"/>
      <c r="C892" s="240"/>
      <c r="D892" s="245"/>
      <c r="E892" s="245"/>
      <c r="K892" s="248"/>
    </row>
    <row r="893" spans="1:11" ht="12.75" customHeight="1">
      <c r="A893" s="243"/>
      <c r="B893" s="240"/>
      <c r="C893" s="240"/>
      <c r="D893" s="245"/>
      <c r="E893" s="245"/>
      <c r="K893" s="248"/>
    </row>
    <row r="894" spans="1:11" ht="12.75" customHeight="1">
      <c r="A894" s="243"/>
      <c r="B894" s="240"/>
      <c r="C894" s="240"/>
      <c r="D894" s="245"/>
      <c r="E894" s="245"/>
      <c r="K894" s="248"/>
    </row>
    <row r="895" spans="1:11" ht="12.75" customHeight="1">
      <c r="A895" s="243"/>
      <c r="B895" s="240"/>
      <c r="C895" s="240"/>
      <c r="D895" s="245"/>
      <c r="E895" s="245"/>
      <c r="K895" s="248"/>
    </row>
    <row r="896" spans="1:11" ht="12.75" customHeight="1">
      <c r="A896" s="243"/>
      <c r="B896" s="240"/>
      <c r="C896" s="240"/>
      <c r="D896" s="245"/>
      <c r="E896" s="245"/>
      <c r="K896" s="248"/>
    </row>
    <row r="897" spans="1:11" ht="12.75" customHeight="1">
      <c r="A897" s="243"/>
      <c r="B897" s="240"/>
      <c r="C897" s="240"/>
      <c r="D897" s="245"/>
      <c r="E897" s="245"/>
      <c r="K897" s="248"/>
    </row>
    <row r="898" spans="1:11" ht="12.75" customHeight="1">
      <c r="A898" s="243"/>
      <c r="B898" s="240"/>
      <c r="C898" s="240"/>
      <c r="D898" s="245"/>
      <c r="E898" s="245"/>
      <c r="K898" s="248"/>
    </row>
    <row r="899" spans="1:11" ht="12.75" customHeight="1">
      <c r="A899" s="243"/>
      <c r="B899" s="240"/>
      <c r="C899" s="240"/>
      <c r="D899" s="245"/>
      <c r="E899" s="245"/>
      <c r="K899" s="248"/>
    </row>
    <row r="900" spans="1:11" ht="12.75" customHeight="1">
      <c r="A900" s="243"/>
      <c r="B900" s="240"/>
      <c r="C900" s="240"/>
      <c r="D900" s="245"/>
      <c r="E900" s="245"/>
      <c r="K900" s="248"/>
    </row>
    <row r="901" spans="1:11" ht="12.75" customHeight="1">
      <c r="A901" s="243"/>
      <c r="B901" s="240"/>
      <c r="C901" s="240"/>
      <c r="D901" s="245"/>
      <c r="E901" s="245"/>
      <c r="K901" s="248"/>
    </row>
    <row r="902" spans="1:11" ht="12.75" customHeight="1">
      <c r="A902" s="243"/>
      <c r="B902" s="240"/>
      <c r="C902" s="240"/>
      <c r="D902" s="245"/>
      <c r="E902" s="245"/>
      <c r="K902" s="248"/>
    </row>
    <row r="903" spans="1:11" ht="12.75" customHeight="1">
      <c r="A903" s="243"/>
      <c r="B903" s="240"/>
      <c r="C903" s="240"/>
      <c r="D903" s="245"/>
      <c r="E903" s="245"/>
      <c r="K903" s="248"/>
    </row>
    <row r="904" spans="1:11" ht="12.75" customHeight="1">
      <c r="A904" s="243"/>
      <c r="B904" s="240"/>
      <c r="C904" s="240"/>
      <c r="D904" s="245"/>
      <c r="E904" s="245"/>
      <c r="K904" s="248"/>
    </row>
    <row r="905" spans="1:11" ht="12.75" customHeight="1">
      <c r="A905" s="243"/>
      <c r="B905" s="240"/>
      <c r="C905" s="240"/>
      <c r="D905" s="245"/>
      <c r="E905" s="245"/>
      <c r="K905" s="248"/>
    </row>
    <row r="906" spans="1:11" ht="12.75" customHeight="1">
      <c r="A906" s="243"/>
      <c r="B906" s="240"/>
      <c r="C906" s="240"/>
      <c r="D906" s="245"/>
      <c r="E906" s="245"/>
      <c r="K906" s="248"/>
    </row>
    <row r="907" spans="1:11" ht="12.75" customHeight="1">
      <c r="A907" s="243"/>
      <c r="B907" s="240"/>
      <c r="C907" s="240"/>
      <c r="D907" s="245"/>
      <c r="E907" s="245"/>
      <c r="K907" s="248"/>
    </row>
    <row r="908" spans="1:11" ht="12.75" customHeight="1">
      <c r="A908" s="243"/>
      <c r="B908" s="240"/>
      <c r="C908" s="240"/>
      <c r="D908" s="245"/>
      <c r="E908" s="245"/>
      <c r="K908" s="248"/>
    </row>
    <row r="909" spans="1:11" ht="12.75" customHeight="1">
      <c r="A909" s="243"/>
      <c r="B909" s="240"/>
      <c r="C909" s="240"/>
      <c r="D909" s="245"/>
      <c r="E909" s="245"/>
      <c r="K909" s="248"/>
    </row>
    <row r="910" spans="1:11" ht="12.75" customHeight="1">
      <c r="A910" s="243"/>
      <c r="B910" s="240"/>
      <c r="C910" s="240"/>
      <c r="D910" s="245"/>
      <c r="E910" s="245"/>
      <c r="K910" s="248"/>
    </row>
    <row r="911" spans="1:11" ht="12.75" customHeight="1">
      <c r="A911" s="243"/>
      <c r="B911" s="240"/>
      <c r="C911" s="240"/>
      <c r="D911" s="245"/>
      <c r="E911" s="245"/>
      <c r="K911" s="248"/>
    </row>
    <row r="912" spans="1:11" ht="12.75" customHeight="1">
      <c r="A912" s="243"/>
      <c r="B912" s="240"/>
      <c r="C912" s="240"/>
      <c r="D912" s="245"/>
      <c r="E912" s="245"/>
      <c r="K912" s="248"/>
    </row>
    <row r="913" spans="1:11" ht="12.75" customHeight="1">
      <c r="A913" s="243"/>
      <c r="B913" s="240"/>
      <c r="C913" s="240"/>
      <c r="D913" s="245"/>
      <c r="E913" s="245"/>
      <c r="K913" s="248"/>
    </row>
    <row r="914" spans="1:11" ht="12.75" customHeight="1">
      <c r="A914" s="243"/>
      <c r="B914" s="240"/>
      <c r="C914" s="240"/>
      <c r="D914" s="245"/>
      <c r="E914" s="245"/>
      <c r="K914" s="248"/>
    </row>
    <row r="915" spans="1:11" ht="12.75" customHeight="1">
      <c r="A915" s="243"/>
      <c r="B915" s="240"/>
      <c r="C915" s="240"/>
      <c r="D915" s="245"/>
      <c r="E915" s="245"/>
      <c r="K915" s="248"/>
    </row>
    <row r="916" spans="1:11" ht="12.75" customHeight="1">
      <c r="A916" s="243"/>
      <c r="B916" s="240"/>
      <c r="C916" s="240"/>
      <c r="D916" s="245"/>
      <c r="E916" s="245"/>
      <c r="K916" s="248"/>
    </row>
    <row r="917" spans="1:11" ht="12.75" customHeight="1">
      <c r="A917" s="243"/>
      <c r="B917" s="240"/>
      <c r="C917" s="240"/>
      <c r="D917" s="245"/>
      <c r="E917" s="245"/>
      <c r="K917" s="248"/>
    </row>
    <row r="918" spans="1:11" ht="12.75" customHeight="1">
      <c r="A918" s="243"/>
      <c r="B918" s="240"/>
      <c r="C918" s="240"/>
      <c r="D918" s="245"/>
      <c r="E918" s="245"/>
      <c r="K918" s="248"/>
    </row>
    <row r="919" spans="1:11" ht="12.75" customHeight="1">
      <c r="A919" s="243"/>
      <c r="B919" s="240"/>
      <c r="C919" s="240"/>
      <c r="D919" s="245"/>
      <c r="E919" s="245"/>
      <c r="K919" s="248"/>
    </row>
    <row r="920" spans="1:11" ht="12.75" customHeight="1">
      <c r="A920" s="243"/>
      <c r="B920" s="240"/>
      <c r="C920" s="240"/>
      <c r="D920" s="245"/>
      <c r="E920" s="245"/>
      <c r="K920" s="248"/>
    </row>
    <row r="921" spans="1:11" ht="12.75" customHeight="1">
      <c r="A921" s="243"/>
      <c r="B921" s="240"/>
      <c r="C921" s="240"/>
      <c r="D921" s="245"/>
      <c r="E921" s="245"/>
      <c r="K921" s="248"/>
    </row>
    <row r="922" spans="1:11" ht="12.75" customHeight="1">
      <c r="A922" s="243"/>
      <c r="B922" s="240"/>
      <c r="C922" s="240"/>
      <c r="D922" s="245"/>
      <c r="E922" s="245"/>
      <c r="K922" s="248"/>
    </row>
    <row r="923" spans="1:11" ht="12.75" customHeight="1">
      <c r="A923" s="243"/>
      <c r="B923" s="240"/>
      <c r="C923" s="240"/>
      <c r="D923" s="245"/>
      <c r="E923" s="245"/>
      <c r="K923" s="248"/>
    </row>
    <row r="924" spans="1:11" ht="12.75" customHeight="1">
      <c r="A924" s="243"/>
      <c r="B924" s="240"/>
      <c r="C924" s="240"/>
      <c r="D924" s="245"/>
      <c r="E924" s="245"/>
      <c r="K924" s="248"/>
    </row>
    <row r="925" spans="1:11" ht="12.75" customHeight="1">
      <c r="A925" s="243"/>
      <c r="B925" s="240"/>
      <c r="C925" s="240"/>
      <c r="D925" s="245"/>
      <c r="E925" s="245"/>
      <c r="K925" s="248"/>
    </row>
    <row r="926" spans="1:11" ht="12.75" customHeight="1">
      <c r="A926" s="243"/>
      <c r="B926" s="240"/>
      <c r="C926" s="240"/>
      <c r="D926" s="245"/>
      <c r="E926" s="245"/>
      <c r="K926" s="248"/>
    </row>
    <row r="927" spans="1:11" ht="12.75" customHeight="1">
      <c r="A927" s="243"/>
      <c r="B927" s="240"/>
      <c r="C927" s="240"/>
      <c r="D927" s="245"/>
      <c r="E927" s="245"/>
      <c r="K927" s="248"/>
    </row>
    <row r="928" spans="1:11" ht="12.75" customHeight="1">
      <c r="A928" s="243"/>
      <c r="B928" s="240"/>
      <c r="C928" s="240"/>
      <c r="D928" s="245"/>
      <c r="E928" s="245"/>
      <c r="K928" s="248"/>
    </row>
    <row r="929" spans="1:11" ht="12.75" customHeight="1">
      <c r="A929" s="243"/>
      <c r="B929" s="240"/>
      <c r="C929" s="240"/>
      <c r="D929" s="245"/>
      <c r="E929" s="245"/>
      <c r="K929" s="248"/>
    </row>
    <row r="930" spans="1:11" ht="12.75" customHeight="1">
      <c r="A930" s="243"/>
      <c r="B930" s="240"/>
      <c r="C930" s="240"/>
      <c r="D930" s="245"/>
      <c r="E930" s="245"/>
      <c r="K930" s="248"/>
    </row>
    <row r="931" spans="1:11" ht="12.75" customHeight="1">
      <c r="A931" s="243"/>
      <c r="B931" s="240"/>
      <c r="C931" s="240"/>
      <c r="D931" s="245"/>
      <c r="E931" s="245"/>
      <c r="K931" s="248"/>
    </row>
    <row r="932" spans="1:11" ht="12.75" customHeight="1">
      <c r="A932" s="243"/>
      <c r="B932" s="240"/>
      <c r="C932" s="240"/>
      <c r="D932" s="245"/>
      <c r="E932" s="245"/>
      <c r="K932" s="248"/>
    </row>
    <row r="933" spans="1:11" ht="12.75" customHeight="1">
      <c r="A933" s="243"/>
      <c r="B933" s="240"/>
      <c r="C933" s="240"/>
      <c r="D933" s="245"/>
      <c r="E933" s="245"/>
      <c r="K933" s="248"/>
    </row>
    <row r="934" spans="1:11" ht="12.75" customHeight="1">
      <c r="A934" s="243"/>
      <c r="B934" s="240"/>
      <c r="C934" s="240"/>
      <c r="D934" s="245"/>
      <c r="E934" s="245"/>
      <c r="K934" s="248"/>
    </row>
    <row r="935" spans="1:11" ht="12.75" customHeight="1">
      <c r="A935" s="243"/>
      <c r="B935" s="240"/>
      <c r="C935" s="240"/>
      <c r="D935" s="245"/>
      <c r="E935" s="245"/>
      <c r="K935" s="248"/>
    </row>
    <row r="936" spans="1:11" ht="12.75" customHeight="1">
      <c r="A936" s="243"/>
      <c r="B936" s="240"/>
      <c r="C936" s="240"/>
      <c r="D936" s="245"/>
      <c r="E936" s="245"/>
      <c r="K936" s="248"/>
    </row>
    <row r="937" spans="1:11" ht="12.75" customHeight="1">
      <c r="A937" s="243"/>
      <c r="B937" s="240"/>
      <c r="C937" s="240"/>
      <c r="D937" s="245"/>
      <c r="E937" s="245"/>
      <c r="K937" s="248"/>
    </row>
    <row r="938" spans="1:11" ht="12.75" customHeight="1">
      <c r="A938" s="243"/>
      <c r="B938" s="240"/>
      <c r="C938" s="240"/>
      <c r="D938" s="245"/>
      <c r="E938" s="245"/>
      <c r="K938" s="248"/>
    </row>
    <row r="939" spans="1:11" ht="12.75" customHeight="1">
      <c r="A939" s="243"/>
      <c r="B939" s="240"/>
      <c r="C939" s="240"/>
      <c r="D939" s="245"/>
      <c r="E939" s="245"/>
      <c r="K939" s="248"/>
    </row>
    <row r="940" spans="1:11" ht="12.75" customHeight="1">
      <c r="A940" s="243"/>
      <c r="B940" s="240"/>
      <c r="C940" s="240"/>
      <c r="D940" s="245"/>
      <c r="E940" s="245"/>
      <c r="K940" s="248"/>
    </row>
    <row r="941" spans="1:11" ht="12.75" customHeight="1">
      <c r="A941" s="243"/>
      <c r="B941" s="240"/>
      <c r="C941" s="240"/>
      <c r="D941" s="245"/>
      <c r="E941" s="245"/>
      <c r="K941" s="248"/>
    </row>
    <row r="942" spans="1:11" ht="12.75" customHeight="1">
      <c r="A942" s="243"/>
      <c r="B942" s="240"/>
      <c r="C942" s="240"/>
      <c r="D942" s="245"/>
      <c r="E942" s="245"/>
      <c r="K942" s="248"/>
    </row>
    <row r="943" spans="1:11" ht="12.75" customHeight="1">
      <c r="A943" s="243"/>
      <c r="B943" s="240"/>
      <c r="C943" s="240"/>
      <c r="D943" s="245"/>
      <c r="E943" s="245"/>
      <c r="K943" s="248"/>
    </row>
    <row r="944" spans="1:11" ht="12.75" customHeight="1">
      <c r="A944" s="243"/>
      <c r="B944" s="240"/>
      <c r="C944" s="240"/>
      <c r="D944" s="245"/>
      <c r="E944" s="245"/>
      <c r="K944" s="248"/>
    </row>
    <row r="945" spans="1:11" ht="12.75" customHeight="1">
      <c r="A945" s="243"/>
      <c r="B945" s="240"/>
      <c r="C945" s="240"/>
      <c r="D945" s="245"/>
      <c r="E945" s="245"/>
      <c r="K945" s="248"/>
    </row>
    <row r="946" spans="1:11" ht="12.75" customHeight="1">
      <c r="A946" s="243"/>
      <c r="B946" s="240"/>
      <c r="C946" s="240"/>
      <c r="D946" s="245"/>
      <c r="E946" s="245"/>
      <c r="K946" s="248"/>
    </row>
    <row r="947" spans="1:11" ht="12.75" customHeight="1">
      <c r="A947" s="243"/>
      <c r="B947" s="240"/>
      <c r="C947" s="240"/>
      <c r="D947" s="245"/>
      <c r="E947" s="245"/>
      <c r="K947" s="248"/>
    </row>
    <row r="948" spans="1:11" ht="12.75" customHeight="1">
      <c r="A948" s="243"/>
      <c r="B948" s="240"/>
      <c r="C948" s="240"/>
      <c r="D948" s="245"/>
      <c r="E948" s="245"/>
      <c r="K948" s="248"/>
    </row>
    <row r="949" spans="1:11" ht="12.75" customHeight="1">
      <c r="A949" s="243"/>
      <c r="B949" s="240"/>
      <c r="C949" s="240"/>
      <c r="D949" s="245"/>
      <c r="E949" s="245"/>
      <c r="K949" s="248"/>
    </row>
    <row r="950" spans="1:11" ht="12.75" customHeight="1">
      <c r="A950" s="243"/>
      <c r="B950" s="240"/>
      <c r="C950" s="240"/>
      <c r="D950" s="245"/>
      <c r="E950" s="245"/>
      <c r="K950" s="248"/>
    </row>
    <row r="951" spans="1:11" ht="12.75" customHeight="1">
      <c r="A951" s="243"/>
      <c r="B951" s="240"/>
      <c r="C951" s="240"/>
      <c r="D951" s="245"/>
      <c r="E951" s="245"/>
      <c r="K951" s="248"/>
    </row>
    <row r="952" spans="1:11" ht="12.75" customHeight="1">
      <c r="A952" s="243"/>
      <c r="B952" s="240"/>
      <c r="C952" s="240"/>
      <c r="D952" s="245"/>
      <c r="E952" s="245"/>
      <c r="K952" s="248"/>
    </row>
    <row r="953" spans="1:11" ht="12.75" customHeight="1">
      <c r="A953" s="243"/>
      <c r="B953" s="240"/>
      <c r="C953" s="240"/>
      <c r="D953" s="245"/>
      <c r="E953" s="245"/>
      <c r="K953" s="248"/>
    </row>
    <row r="954" spans="1:11" ht="12.75" customHeight="1">
      <c r="A954" s="243"/>
      <c r="B954" s="240"/>
      <c r="C954" s="240"/>
      <c r="D954" s="245"/>
      <c r="E954" s="245"/>
      <c r="K954" s="248"/>
    </row>
    <row r="955" spans="1:11" ht="12.75" customHeight="1">
      <c r="A955" s="243"/>
      <c r="B955" s="240"/>
      <c r="C955" s="240"/>
      <c r="D955" s="245"/>
      <c r="E955" s="245"/>
      <c r="K955" s="248"/>
    </row>
    <row r="956" spans="1:11" ht="12.75" customHeight="1">
      <c r="A956" s="243"/>
      <c r="B956" s="240"/>
      <c r="C956" s="240"/>
      <c r="D956" s="245"/>
      <c r="E956" s="245"/>
      <c r="K956" s="248"/>
    </row>
    <row r="957" spans="1:11" ht="12.75" customHeight="1">
      <c r="A957" s="243"/>
      <c r="B957" s="240"/>
      <c r="C957" s="240"/>
      <c r="D957" s="245"/>
      <c r="E957" s="245"/>
      <c r="K957" s="248"/>
    </row>
    <row r="958" spans="1:11" ht="12.75" customHeight="1">
      <c r="A958" s="243"/>
      <c r="B958" s="240"/>
      <c r="C958" s="240"/>
      <c r="D958" s="245"/>
      <c r="E958" s="245"/>
      <c r="K958" s="248"/>
    </row>
    <row r="959" spans="1:11" ht="12.75" customHeight="1">
      <c r="A959" s="243"/>
      <c r="B959" s="240"/>
      <c r="C959" s="240"/>
      <c r="D959" s="245"/>
      <c r="E959" s="245"/>
      <c r="K959" s="248"/>
    </row>
    <row r="960" spans="1:11" ht="12.75" customHeight="1">
      <c r="A960" s="243"/>
      <c r="B960" s="240"/>
      <c r="C960" s="240"/>
      <c r="D960" s="245"/>
      <c r="E960" s="245"/>
      <c r="K960" s="248"/>
    </row>
    <row r="961" spans="1:11" ht="12.75" customHeight="1">
      <c r="A961" s="243"/>
      <c r="B961" s="240"/>
      <c r="C961" s="240"/>
      <c r="D961" s="245"/>
      <c r="E961" s="245"/>
      <c r="K961" s="248"/>
    </row>
    <row r="962" spans="1:11" ht="12.75" customHeight="1">
      <c r="A962" s="243"/>
      <c r="B962" s="240"/>
      <c r="C962" s="240"/>
      <c r="D962" s="245"/>
      <c r="E962" s="245"/>
      <c r="K962" s="248"/>
    </row>
    <row r="963" spans="1:11" ht="12.75" customHeight="1">
      <c r="A963" s="243"/>
      <c r="B963" s="240"/>
      <c r="C963" s="240"/>
      <c r="D963" s="245"/>
      <c r="E963" s="245"/>
      <c r="K963" s="248"/>
    </row>
    <row r="964" spans="1:11" ht="12.75" customHeight="1">
      <c r="A964" s="243"/>
      <c r="B964" s="240"/>
      <c r="C964" s="240"/>
      <c r="D964" s="245"/>
      <c r="E964" s="245"/>
      <c r="K964" s="248"/>
    </row>
    <row r="965" spans="1:11" ht="12.75" customHeight="1">
      <c r="A965" s="243"/>
      <c r="B965" s="240"/>
      <c r="C965" s="240"/>
      <c r="D965" s="245"/>
      <c r="E965" s="245"/>
      <c r="K965" s="248"/>
    </row>
    <row r="966" spans="1:11" ht="12.75" customHeight="1">
      <c r="A966" s="243"/>
      <c r="B966" s="240"/>
      <c r="C966" s="240"/>
      <c r="D966" s="245"/>
      <c r="E966" s="245"/>
      <c r="K966" s="248"/>
    </row>
    <row r="967" spans="1:11" ht="12.75" customHeight="1">
      <c r="A967" s="243"/>
      <c r="B967" s="240"/>
      <c r="C967" s="240"/>
      <c r="D967" s="245"/>
      <c r="E967" s="245"/>
      <c r="K967" s="248"/>
    </row>
    <row r="968" spans="1:11" ht="12.75" customHeight="1">
      <c r="A968" s="243"/>
      <c r="B968" s="240"/>
      <c r="C968" s="240"/>
      <c r="D968" s="245"/>
      <c r="E968" s="245"/>
      <c r="K968" s="248"/>
    </row>
    <row r="969" spans="1:11" ht="12.75" customHeight="1">
      <c r="A969" s="243"/>
      <c r="B969" s="240"/>
      <c r="C969" s="240"/>
      <c r="D969" s="245"/>
      <c r="E969" s="245"/>
      <c r="K969" s="248"/>
    </row>
    <row r="970" spans="1:11" ht="12.75" customHeight="1">
      <c r="A970" s="243"/>
      <c r="B970" s="240"/>
      <c r="C970" s="240"/>
      <c r="D970" s="245"/>
      <c r="E970" s="245"/>
      <c r="K970" s="248"/>
    </row>
    <row r="971" spans="1:11" ht="12.75" customHeight="1">
      <c r="A971" s="243"/>
      <c r="B971" s="240"/>
      <c r="C971" s="240"/>
      <c r="D971" s="245"/>
      <c r="E971" s="245"/>
      <c r="K971" s="248"/>
    </row>
    <row r="972" spans="1:11" ht="12.75" customHeight="1">
      <c r="A972" s="243"/>
      <c r="B972" s="240"/>
      <c r="C972" s="240"/>
      <c r="D972" s="245"/>
      <c r="E972" s="245"/>
      <c r="K972" s="248"/>
    </row>
    <row r="973" spans="1:11" ht="12.75" customHeight="1">
      <c r="A973" s="243"/>
      <c r="B973" s="240"/>
      <c r="C973" s="240"/>
      <c r="D973" s="245"/>
      <c r="E973" s="245"/>
      <c r="K973" s="248"/>
    </row>
    <row r="974" spans="1:11" ht="12.75" customHeight="1">
      <c r="A974" s="243"/>
      <c r="B974" s="240"/>
      <c r="C974" s="240"/>
      <c r="D974" s="245"/>
      <c r="E974" s="245"/>
      <c r="K974" s="248"/>
    </row>
    <row r="975" spans="1:11" ht="12.75" customHeight="1">
      <c r="A975" s="243"/>
      <c r="B975" s="240"/>
      <c r="C975" s="240"/>
      <c r="D975" s="245"/>
      <c r="E975" s="245"/>
      <c r="K975" s="248"/>
    </row>
    <row r="976" spans="1:11" ht="12.75" customHeight="1">
      <c r="A976" s="243"/>
      <c r="B976" s="240"/>
      <c r="C976" s="240"/>
      <c r="D976" s="245"/>
      <c r="E976" s="245"/>
      <c r="K976" s="248"/>
    </row>
    <row r="977" spans="1:11" ht="12.75" customHeight="1">
      <c r="A977" s="243"/>
      <c r="B977" s="240"/>
      <c r="C977" s="240"/>
      <c r="D977" s="245"/>
      <c r="E977" s="245"/>
      <c r="K977" s="248"/>
    </row>
    <row r="978" spans="1:11" ht="12.75" customHeight="1">
      <c r="A978" s="243"/>
      <c r="B978" s="240"/>
      <c r="C978" s="240"/>
      <c r="D978" s="245"/>
      <c r="E978" s="245"/>
      <c r="K978" s="248"/>
    </row>
    <row r="979" spans="1:11" ht="12.75" customHeight="1">
      <c r="A979" s="243"/>
      <c r="B979" s="240"/>
      <c r="C979" s="240"/>
      <c r="D979" s="245"/>
      <c r="E979" s="245"/>
      <c r="K979" s="248"/>
    </row>
    <row r="980" spans="1:11" ht="12.75" customHeight="1">
      <c r="A980" s="243"/>
      <c r="B980" s="240"/>
      <c r="C980" s="240"/>
      <c r="D980" s="245"/>
      <c r="E980" s="245"/>
      <c r="K980" s="248"/>
    </row>
    <row r="981" spans="1:11" ht="12.75" customHeight="1">
      <c r="A981" s="243"/>
      <c r="B981" s="240"/>
      <c r="C981" s="240"/>
      <c r="D981" s="245"/>
      <c r="E981" s="245"/>
      <c r="K981" s="248"/>
    </row>
    <row r="982" spans="1:11" ht="12.75" customHeight="1">
      <c r="A982" s="243"/>
      <c r="B982" s="240"/>
      <c r="C982" s="240"/>
      <c r="D982" s="245"/>
      <c r="E982" s="245"/>
      <c r="K982" s="248"/>
    </row>
    <row r="983" spans="1:11" ht="12.75" customHeight="1">
      <c r="A983" s="243"/>
      <c r="B983" s="240"/>
      <c r="C983" s="240"/>
      <c r="D983" s="245"/>
      <c r="E983" s="245"/>
      <c r="K983" s="248"/>
    </row>
    <row r="984" spans="1:11" ht="12.75" customHeight="1">
      <c r="A984" s="243"/>
      <c r="B984" s="240"/>
      <c r="C984" s="240"/>
      <c r="D984" s="245"/>
      <c r="E984" s="245"/>
      <c r="K984" s="248"/>
    </row>
    <row r="985" spans="1:11" ht="12.75" customHeight="1">
      <c r="A985" s="243"/>
      <c r="B985" s="240"/>
      <c r="C985" s="240"/>
      <c r="D985" s="245"/>
      <c r="E985" s="245"/>
      <c r="K985" s="248"/>
    </row>
    <row r="986" spans="1:11" ht="12.75" customHeight="1">
      <c r="A986" s="243"/>
      <c r="B986" s="240"/>
      <c r="C986" s="240"/>
      <c r="D986" s="245"/>
      <c r="E986" s="245"/>
      <c r="K986" s="248"/>
    </row>
    <row r="987" spans="1:11" ht="12.75" customHeight="1">
      <c r="A987" s="243"/>
      <c r="B987" s="240"/>
      <c r="C987" s="240"/>
      <c r="D987" s="245"/>
      <c r="E987" s="245"/>
      <c r="K987" s="248"/>
    </row>
    <row r="988" spans="1:11" ht="12.75" customHeight="1">
      <c r="A988" s="243"/>
      <c r="B988" s="240"/>
      <c r="C988" s="240"/>
      <c r="D988" s="245"/>
      <c r="E988" s="245"/>
      <c r="K988" s="248"/>
    </row>
    <row r="989" spans="1:11" ht="12.75" customHeight="1">
      <c r="A989" s="243"/>
      <c r="B989" s="240"/>
      <c r="C989" s="240"/>
      <c r="D989" s="245"/>
      <c r="E989" s="245"/>
      <c r="K989" s="248"/>
    </row>
    <row r="990" spans="1:11" ht="12.75" customHeight="1">
      <c r="A990" s="243"/>
      <c r="B990" s="240"/>
      <c r="C990" s="240"/>
      <c r="D990" s="245"/>
      <c r="E990" s="245"/>
      <c r="K990" s="248"/>
    </row>
    <row r="991" spans="1:11" ht="12.75" customHeight="1">
      <c r="A991" s="243"/>
      <c r="B991" s="240"/>
      <c r="C991" s="240"/>
      <c r="D991" s="245"/>
      <c r="E991" s="245"/>
      <c r="K991" s="248"/>
    </row>
    <row r="992" spans="1:11" ht="12.75" customHeight="1">
      <c r="A992" s="243"/>
      <c r="B992" s="240"/>
      <c r="C992" s="240"/>
      <c r="D992" s="245"/>
      <c r="E992" s="245"/>
      <c r="K992" s="248"/>
    </row>
    <row r="993" spans="1:11" ht="12.75" customHeight="1">
      <c r="A993" s="243"/>
      <c r="B993" s="240"/>
      <c r="C993" s="240"/>
      <c r="D993" s="245"/>
      <c r="E993" s="245"/>
      <c r="K993" s="248"/>
    </row>
    <row r="994" spans="1:11" ht="12.75" customHeight="1">
      <c r="A994" s="243"/>
      <c r="B994" s="240"/>
      <c r="C994" s="240"/>
      <c r="D994" s="245"/>
      <c r="E994" s="245"/>
      <c r="K994" s="248"/>
    </row>
    <row r="995" spans="1:11" ht="12.75" customHeight="1">
      <c r="A995" s="243"/>
      <c r="B995" s="240"/>
      <c r="C995" s="240"/>
      <c r="D995" s="245"/>
      <c r="E995" s="245"/>
      <c r="K995" s="248"/>
    </row>
    <row r="996" spans="1:11" ht="12.75" customHeight="1">
      <c r="A996" s="243"/>
      <c r="B996" s="240"/>
      <c r="C996" s="240"/>
      <c r="D996" s="245"/>
      <c r="E996" s="245"/>
      <c r="K996" s="248"/>
    </row>
    <row r="997" spans="1:11" ht="12.75" customHeight="1">
      <c r="A997" s="243"/>
      <c r="B997" s="240"/>
      <c r="C997" s="240"/>
      <c r="D997" s="245"/>
      <c r="E997" s="245"/>
      <c r="K997" s="248"/>
    </row>
    <row r="998" spans="1:11" ht="12.75" customHeight="1">
      <c r="A998" s="243"/>
      <c r="B998" s="240"/>
      <c r="C998" s="240"/>
      <c r="D998" s="245"/>
      <c r="E998" s="245"/>
      <c r="K998" s="248"/>
    </row>
    <row r="999" spans="1:11" ht="12.75" customHeight="1">
      <c r="A999" s="243"/>
      <c r="B999" s="240"/>
      <c r="C999" s="240"/>
      <c r="D999" s="245"/>
      <c r="E999" s="245"/>
      <c r="K999" s="248"/>
    </row>
    <row r="1000" spans="1:11" ht="12.75" customHeight="1">
      <c r="A1000" s="243"/>
      <c r="B1000" s="240"/>
      <c r="C1000" s="240"/>
      <c r="D1000" s="245"/>
      <c r="E1000" s="245"/>
      <c r="K1000" s="248"/>
    </row>
    <row r="1001" spans="1:11" ht="12.75" customHeight="1">
      <c r="A1001" s="243"/>
      <c r="B1001" s="240"/>
      <c r="C1001" s="240"/>
      <c r="D1001" s="245"/>
      <c r="E1001" s="245"/>
      <c r="K1001" s="248"/>
    </row>
    <row r="1002" spans="1:11" ht="12.75" customHeight="1">
      <c r="A1002" s="243"/>
      <c r="B1002" s="240"/>
      <c r="C1002" s="240"/>
      <c r="D1002" s="245"/>
      <c r="E1002" s="245"/>
      <c r="K1002" s="248"/>
    </row>
    <row r="1003" spans="1:11" ht="12.75" customHeight="1">
      <c r="A1003" s="243"/>
      <c r="B1003" s="240"/>
      <c r="C1003" s="240"/>
      <c r="D1003" s="245"/>
      <c r="E1003" s="245"/>
      <c r="K1003" s="248"/>
    </row>
    <row r="1004" spans="1:11" ht="12.75" customHeight="1">
      <c r="A1004" s="243"/>
      <c r="B1004" s="240"/>
      <c r="C1004" s="240"/>
      <c r="D1004" s="245"/>
      <c r="E1004" s="245"/>
      <c r="K1004" s="248"/>
    </row>
    <row r="1005" spans="1:11" ht="12.75" customHeight="1">
      <c r="A1005" s="243"/>
      <c r="B1005" s="240"/>
      <c r="C1005" s="240"/>
      <c r="D1005" s="245"/>
      <c r="E1005" s="245"/>
      <c r="K1005" s="248"/>
    </row>
    <row r="1006" spans="1:11" ht="12.75" customHeight="1">
      <c r="A1006" s="243"/>
      <c r="B1006" s="240"/>
      <c r="C1006" s="240"/>
      <c r="D1006" s="245"/>
      <c r="E1006" s="245"/>
      <c r="K1006" s="248"/>
    </row>
  </sheetData>
  <customSheetViews>
    <customSheetView guid="{3224C2C3-6AB6-40CB-9A38-BDEF1D1A1F31}" filter="1" showAutoFilter="1">
      <pageMargins left="0.511811024" right="0.511811024" top="0.78740157499999996" bottom="0.78740157499999996" header="0.31496062000000002" footer="0.31496062000000002"/>
      <autoFilter ref="A105:F105"/>
    </customSheetView>
  </customSheetViews>
  <mergeCells count="19">
    <mergeCell ref="M6:M7"/>
    <mergeCell ref="A6:A7"/>
    <mergeCell ref="E6:E7"/>
    <mergeCell ref="C6:C7"/>
    <mergeCell ref="D6:D7"/>
    <mergeCell ref="F6:F7"/>
    <mergeCell ref="G6:G7"/>
    <mergeCell ref="H6:H7"/>
    <mergeCell ref="I6:L6"/>
    <mergeCell ref="A1:M1"/>
    <mergeCell ref="C2:M2"/>
    <mergeCell ref="C3:M3"/>
    <mergeCell ref="C4:M4"/>
    <mergeCell ref="A5:M5"/>
    <mergeCell ref="A40:E40"/>
    <mergeCell ref="A2:B2"/>
    <mergeCell ref="A3:B3"/>
    <mergeCell ref="A4:B4"/>
    <mergeCell ref="B6:B7"/>
  </mergeCells>
  <conditionalFormatting sqref="M41:M1006">
    <cfRule type="notContainsBlanks" dxfId="4" priority="18">
      <formula>LEN(TRIM(M41))&gt;0</formula>
    </cfRule>
  </conditionalFormatting>
  <conditionalFormatting sqref="C8:E39">
    <cfRule type="expression" dxfId="3" priority="19" stopIfTrue="1">
      <formula>"n&gt;0"</formula>
    </cfRule>
  </conditionalFormatting>
  <printOptions horizontalCentered="1"/>
  <pageMargins left="0.31496062992125984" right="0.31496062992125984" top="0.55118110236220474" bottom="0.35433070866141736" header="0" footer="0"/>
  <pageSetup paperSize="9" scale="77" fitToHeight="2" pageOrder="overThenDown" orientation="landscape" cellComments="atEnd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topLeftCell="D1" workbookViewId="0">
      <selection activeCell="H1" sqref="H1:H1048576"/>
    </sheetView>
  </sheetViews>
  <sheetFormatPr defaultColWidth="8.85546875" defaultRowHeight="12.75"/>
  <cols>
    <col min="1" max="1" width="12.85546875" style="207" customWidth="1"/>
    <col min="2" max="2" width="51.7109375" style="207" customWidth="1"/>
    <col min="3" max="3" width="40" style="207" customWidth="1"/>
    <col min="4" max="4" width="26.28515625" style="207" customWidth="1"/>
    <col min="5" max="5" width="12" style="207" customWidth="1"/>
    <col min="6" max="7" width="11.5703125" style="207" customWidth="1"/>
    <col min="8" max="8" width="11.5703125" style="236" customWidth="1"/>
    <col min="9" max="9" width="11.28515625" style="207" customWidth="1"/>
    <col min="10" max="11" width="13.140625" style="167" customWidth="1"/>
    <col min="12" max="16384" width="8.85546875" style="167"/>
  </cols>
  <sheetData>
    <row r="1" spans="1:11" s="179" customFormat="1" ht="91.5">
      <c r="A1" s="180" t="s">
        <v>422</v>
      </c>
      <c r="B1" s="180" t="s">
        <v>423</v>
      </c>
      <c r="C1" s="180" t="s">
        <v>424</v>
      </c>
      <c r="D1" s="180" t="s">
        <v>425</v>
      </c>
      <c r="E1" s="208" t="s">
        <v>474</v>
      </c>
      <c r="F1" s="226" t="s">
        <v>478</v>
      </c>
      <c r="G1" s="227" t="s">
        <v>476</v>
      </c>
      <c r="H1" s="233" t="s">
        <v>477</v>
      </c>
      <c r="I1" s="221" t="s">
        <v>475</v>
      </c>
      <c r="J1" s="178" t="s">
        <v>412</v>
      </c>
      <c r="K1" s="178" t="s">
        <v>413</v>
      </c>
    </row>
    <row r="2" spans="1:11" ht="15">
      <c r="A2" s="181" t="s">
        <v>426</v>
      </c>
      <c r="B2" s="182" t="s">
        <v>414</v>
      </c>
      <c r="C2" s="183" t="s">
        <v>427</v>
      </c>
      <c r="D2" s="181" t="s">
        <v>428</v>
      </c>
      <c r="E2" s="209">
        <v>23393.08</v>
      </c>
      <c r="F2" s="210">
        <v>144.41</v>
      </c>
      <c r="G2" s="228">
        <v>0</v>
      </c>
      <c r="H2" s="234">
        <f>F2+G2</f>
        <v>144.41</v>
      </c>
      <c r="I2" s="222">
        <v>0</v>
      </c>
      <c r="J2" s="168">
        <v>23.536999999999999</v>
      </c>
      <c r="K2" s="169" t="s">
        <v>415</v>
      </c>
    </row>
    <row r="3" spans="1:11" ht="15">
      <c r="A3" s="181" t="s">
        <v>429</v>
      </c>
      <c r="B3" s="184" t="s">
        <v>430</v>
      </c>
      <c r="C3" s="183" t="s">
        <v>427</v>
      </c>
      <c r="D3" s="185" t="s">
        <v>428</v>
      </c>
      <c r="E3" s="210">
        <v>4644.03</v>
      </c>
      <c r="F3" s="210">
        <v>144.41</v>
      </c>
      <c r="G3" s="228">
        <v>0</v>
      </c>
      <c r="H3" s="234">
        <f t="shared" ref="H3:H33" si="0">F3+G3</f>
        <v>144.41</v>
      </c>
      <c r="I3" s="222">
        <v>0</v>
      </c>
      <c r="J3" s="170">
        <v>4.7880000000000003</v>
      </c>
      <c r="K3" s="169" t="s">
        <v>416</v>
      </c>
    </row>
    <row r="4" spans="1:11" ht="15">
      <c r="A4" s="181" t="s">
        <v>431</v>
      </c>
      <c r="B4" s="184" t="s">
        <v>432</v>
      </c>
      <c r="C4" s="186" t="s">
        <v>427</v>
      </c>
      <c r="D4" s="185" t="s">
        <v>428</v>
      </c>
      <c r="E4" s="209">
        <v>23404.400000000001</v>
      </c>
      <c r="F4" s="210">
        <v>1099.7</v>
      </c>
      <c r="G4" s="228">
        <v>1775.34</v>
      </c>
      <c r="H4" s="234">
        <f t="shared" si="0"/>
        <v>2875.04</v>
      </c>
      <c r="I4" s="223">
        <v>7466.47</v>
      </c>
      <c r="J4" s="168">
        <v>33.746000000000002</v>
      </c>
      <c r="K4" s="169" t="s">
        <v>417</v>
      </c>
    </row>
    <row r="5" spans="1:11" ht="15">
      <c r="A5" s="181" t="s">
        <v>433</v>
      </c>
      <c r="B5" s="184" t="s">
        <v>430</v>
      </c>
      <c r="C5" s="186" t="s">
        <v>427</v>
      </c>
      <c r="D5" s="185" t="s">
        <v>428</v>
      </c>
      <c r="E5" s="211">
        <v>4644.03</v>
      </c>
      <c r="F5" s="210">
        <v>144.41</v>
      </c>
      <c r="G5" s="228">
        <v>0</v>
      </c>
      <c r="H5" s="234">
        <f t="shared" si="0"/>
        <v>144.41</v>
      </c>
      <c r="I5" s="222">
        <v>0</v>
      </c>
      <c r="J5" s="170">
        <v>4.7880000000000003</v>
      </c>
      <c r="K5" s="169" t="s">
        <v>416</v>
      </c>
    </row>
    <row r="6" spans="1:11" ht="15">
      <c r="A6" s="181" t="s">
        <v>434</v>
      </c>
      <c r="B6" s="184" t="s">
        <v>430</v>
      </c>
      <c r="C6" s="186" t="s">
        <v>427</v>
      </c>
      <c r="D6" s="185" t="s">
        <v>428</v>
      </c>
      <c r="E6" s="211">
        <v>4644.03</v>
      </c>
      <c r="F6" s="211">
        <v>144.41</v>
      </c>
      <c r="G6" s="228">
        <v>0</v>
      </c>
      <c r="H6" s="234">
        <f t="shared" si="0"/>
        <v>144.41</v>
      </c>
      <c r="I6" s="222">
        <v>0</v>
      </c>
      <c r="J6" s="170">
        <v>4.7880000000000003</v>
      </c>
      <c r="K6" s="169" t="s">
        <v>416</v>
      </c>
    </row>
    <row r="7" spans="1:11" ht="15">
      <c r="A7" s="181" t="s">
        <v>435</v>
      </c>
      <c r="B7" s="184" t="s">
        <v>430</v>
      </c>
      <c r="C7" s="186" t="s">
        <v>427</v>
      </c>
      <c r="D7" s="181" t="s">
        <v>428</v>
      </c>
      <c r="E7" s="211">
        <v>4644.03</v>
      </c>
      <c r="F7" s="211">
        <v>144.41</v>
      </c>
      <c r="G7" s="228">
        <v>0</v>
      </c>
      <c r="H7" s="234">
        <f t="shared" si="0"/>
        <v>144.41</v>
      </c>
      <c r="I7" s="222">
        <v>0</v>
      </c>
      <c r="J7" s="170">
        <v>4.7880000000000003</v>
      </c>
      <c r="K7" s="169" t="s">
        <v>416</v>
      </c>
    </row>
    <row r="8" spans="1:11" ht="15">
      <c r="A8" s="181" t="s">
        <v>436</v>
      </c>
      <c r="B8" s="184" t="s">
        <v>430</v>
      </c>
      <c r="C8" s="186" t="s">
        <v>427</v>
      </c>
      <c r="D8" s="181" t="s">
        <v>428</v>
      </c>
      <c r="E8" s="211">
        <v>4644.03</v>
      </c>
      <c r="F8" s="211">
        <v>144.41</v>
      </c>
      <c r="G8" s="228">
        <v>0</v>
      </c>
      <c r="H8" s="234">
        <f t="shared" si="0"/>
        <v>144.41</v>
      </c>
      <c r="I8" s="222">
        <v>0</v>
      </c>
      <c r="J8" s="170">
        <v>4.7880000000000003</v>
      </c>
      <c r="K8" s="169" t="s">
        <v>416</v>
      </c>
    </row>
    <row r="9" spans="1:11" ht="15">
      <c r="A9" s="181" t="s">
        <v>437</v>
      </c>
      <c r="B9" s="184" t="s">
        <v>430</v>
      </c>
      <c r="C9" s="187" t="s">
        <v>438</v>
      </c>
      <c r="D9" s="188" t="s">
        <v>439</v>
      </c>
      <c r="E9" s="210">
        <v>5079.83</v>
      </c>
      <c r="F9" s="211">
        <v>144.41</v>
      </c>
      <c r="G9" s="228">
        <v>0</v>
      </c>
      <c r="H9" s="234">
        <f t="shared" si="0"/>
        <v>144.41</v>
      </c>
      <c r="I9" s="223">
        <v>501.04</v>
      </c>
      <c r="J9" s="170">
        <v>5.7249999999999996</v>
      </c>
      <c r="K9" s="169" t="s">
        <v>416</v>
      </c>
    </row>
    <row r="10" spans="1:11" ht="15">
      <c r="A10" s="189" t="s">
        <v>440</v>
      </c>
      <c r="B10" s="190" t="s">
        <v>430</v>
      </c>
      <c r="C10" s="191" t="s">
        <v>438</v>
      </c>
      <c r="D10" s="192" t="s">
        <v>439</v>
      </c>
      <c r="E10" s="212">
        <v>5079.83</v>
      </c>
      <c r="F10" s="212">
        <v>144.41</v>
      </c>
      <c r="G10" s="229">
        <v>0</v>
      </c>
      <c r="H10" s="234">
        <f t="shared" si="0"/>
        <v>144.41</v>
      </c>
      <c r="I10" s="224">
        <v>501.04</v>
      </c>
      <c r="J10" s="171">
        <v>5.7249999999999996</v>
      </c>
      <c r="K10" s="172" t="s">
        <v>416</v>
      </c>
    </row>
    <row r="11" spans="1:11" ht="15">
      <c r="A11" s="181" t="s">
        <v>441</v>
      </c>
      <c r="B11" s="184" t="s">
        <v>430</v>
      </c>
      <c r="C11" s="193" t="s">
        <v>438</v>
      </c>
      <c r="D11" s="188" t="s">
        <v>439</v>
      </c>
      <c r="E11" s="210">
        <v>5079.83</v>
      </c>
      <c r="F11" s="210">
        <v>144.41</v>
      </c>
      <c r="G11" s="228">
        <v>0</v>
      </c>
      <c r="H11" s="234">
        <f t="shared" si="0"/>
        <v>144.41</v>
      </c>
      <c r="I11" s="223">
        <v>501.04</v>
      </c>
      <c r="J11" s="170">
        <v>5.7249999999999996</v>
      </c>
      <c r="K11" s="169" t="s">
        <v>416</v>
      </c>
    </row>
    <row r="12" spans="1:11" ht="15">
      <c r="A12" s="181" t="s">
        <v>442</v>
      </c>
      <c r="B12" s="184" t="s">
        <v>430</v>
      </c>
      <c r="C12" s="193" t="s">
        <v>438</v>
      </c>
      <c r="D12" s="188" t="s">
        <v>439</v>
      </c>
      <c r="E12" s="210">
        <v>5079.83</v>
      </c>
      <c r="F12" s="210">
        <v>144.41</v>
      </c>
      <c r="G12" s="228">
        <v>0</v>
      </c>
      <c r="H12" s="234">
        <f t="shared" si="0"/>
        <v>144.41</v>
      </c>
      <c r="I12" s="223">
        <v>501.04</v>
      </c>
      <c r="J12" s="170">
        <v>5.7249999999999996</v>
      </c>
      <c r="K12" s="169" t="s">
        <v>416</v>
      </c>
    </row>
    <row r="13" spans="1:11" ht="15">
      <c r="A13" s="181" t="s">
        <v>443</v>
      </c>
      <c r="B13" s="184" t="s">
        <v>444</v>
      </c>
      <c r="C13" s="194" t="s">
        <v>418</v>
      </c>
      <c r="D13" s="195" t="s">
        <v>439</v>
      </c>
      <c r="E13" s="209">
        <v>13824.16</v>
      </c>
      <c r="F13" s="222">
        <v>0</v>
      </c>
      <c r="G13" s="228">
        <v>0</v>
      </c>
      <c r="H13" s="234">
        <f t="shared" si="0"/>
        <v>0</v>
      </c>
      <c r="I13" s="223">
        <v>479.47</v>
      </c>
      <c r="J13" s="168">
        <v>14.304</v>
      </c>
      <c r="K13" s="169" t="s">
        <v>416</v>
      </c>
    </row>
    <row r="14" spans="1:11" ht="15">
      <c r="A14" s="196" t="s">
        <v>445</v>
      </c>
      <c r="B14" s="197" t="s">
        <v>444</v>
      </c>
      <c r="C14" s="198" t="s">
        <v>418</v>
      </c>
      <c r="D14" s="198" t="s">
        <v>419</v>
      </c>
      <c r="E14" s="213">
        <v>13824.16</v>
      </c>
      <c r="F14" s="230">
        <v>0</v>
      </c>
      <c r="G14" s="219">
        <v>0</v>
      </c>
      <c r="H14" s="234">
        <f t="shared" si="0"/>
        <v>0</v>
      </c>
      <c r="I14" s="225">
        <v>479.47</v>
      </c>
      <c r="J14" s="168">
        <v>14.304</v>
      </c>
      <c r="K14" s="173" t="s">
        <v>420</v>
      </c>
    </row>
    <row r="15" spans="1:11" ht="15">
      <c r="A15" s="196" t="s">
        <v>446</v>
      </c>
      <c r="B15" s="197" t="s">
        <v>444</v>
      </c>
      <c r="C15" s="198" t="s">
        <v>418</v>
      </c>
      <c r="D15" s="198" t="s">
        <v>419</v>
      </c>
      <c r="E15" s="213">
        <v>13824.16</v>
      </c>
      <c r="F15" s="230">
        <v>0</v>
      </c>
      <c r="G15" s="219">
        <v>0</v>
      </c>
      <c r="H15" s="234">
        <f t="shared" si="0"/>
        <v>0</v>
      </c>
      <c r="I15" s="225">
        <v>479.47</v>
      </c>
      <c r="J15" s="168">
        <v>14.304</v>
      </c>
      <c r="K15" s="173" t="s">
        <v>420</v>
      </c>
    </row>
    <row r="16" spans="1:11" ht="15">
      <c r="A16" s="196" t="s">
        <v>447</v>
      </c>
      <c r="B16" s="197" t="s">
        <v>448</v>
      </c>
      <c r="C16" s="198" t="s">
        <v>418</v>
      </c>
      <c r="D16" s="198" t="s">
        <v>419</v>
      </c>
      <c r="E16" s="214">
        <v>15170.98</v>
      </c>
      <c r="F16" s="216">
        <v>1690</v>
      </c>
      <c r="G16" s="219">
        <v>0</v>
      </c>
      <c r="H16" s="234">
        <f t="shared" si="0"/>
        <v>1690</v>
      </c>
      <c r="I16" s="225">
        <v>1015.81</v>
      </c>
      <c r="J16" s="168">
        <v>17.876999999999999</v>
      </c>
      <c r="K16" s="173" t="s">
        <v>420</v>
      </c>
    </row>
    <row r="17" spans="1:11" ht="15">
      <c r="A17" s="196" t="s">
        <v>449</v>
      </c>
      <c r="B17" s="197" t="s">
        <v>448</v>
      </c>
      <c r="C17" s="198" t="s">
        <v>418</v>
      </c>
      <c r="D17" s="198" t="s">
        <v>419</v>
      </c>
      <c r="E17" s="214">
        <v>15170.98</v>
      </c>
      <c r="F17" s="216">
        <v>1690</v>
      </c>
      <c r="G17" s="219">
        <v>0</v>
      </c>
      <c r="H17" s="234">
        <f t="shared" si="0"/>
        <v>1690</v>
      </c>
      <c r="I17" s="225">
        <v>1015.81</v>
      </c>
      <c r="J17" s="168">
        <v>17.876999999999999</v>
      </c>
      <c r="K17" s="173" t="s">
        <v>420</v>
      </c>
    </row>
    <row r="18" spans="1:11" ht="15">
      <c r="A18" s="196" t="s">
        <v>450</v>
      </c>
      <c r="B18" s="197" t="s">
        <v>432</v>
      </c>
      <c r="C18" s="198" t="s">
        <v>418</v>
      </c>
      <c r="D18" s="198" t="s">
        <v>419</v>
      </c>
      <c r="E18" s="214">
        <v>21903.75</v>
      </c>
      <c r="F18" s="215">
        <v>1099.7</v>
      </c>
      <c r="G18" s="219">
        <v>1775.34</v>
      </c>
      <c r="H18" s="234">
        <f t="shared" si="0"/>
        <v>2875.04</v>
      </c>
      <c r="I18" s="225">
        <v>7978.48</v>
      </c>
      <c r="J18" s="168">
        <v>32.756999999999998</v>
      </c>
      <c r="K18" s="169" t="s">
        <v>417</v>
      </c>
    </row>
    <row r="19" spans="1:11" ht="15">
      <c r="A19" s="196" t="s">
        <v>451</v>
      </c>
      <c r="B19" s="197" t="s">
        <v>452</v>
      </c>
      <c r="C19" s="196" t="s">
        <v>453</v>
      </c>
      <c r="D19" s="199" t="s">
        <v>454</v>
      </c>
      <c r="E19" s="215">
        <v>4866.21</v>
      </c>
      <c r="F19" s="215">
        <v>3021.09</v>
      </c>
      <c r="G19" s="219">
        <v>0</v>
      </c>
      <c r="H19" s="234">
        <f t="shared" si="0"/>
        <v>3021.09</v>
      </c>
      <c r="I19" s="225">
        <v>1242.71</v>
      </c>
      <c r="J19" s="170">
        <v>9.1300000000000008</v>
      </c>
      <c r="K19" s="169" t="s">
        <v>416</v>
      </c>
    </row>
    <row r="20" spans="1:11" ht="15">
      <c r="A20" s="196" t="s">
        <v>455</v>
      </c>
      <c r="B20" s="197" t="s">
        <v>452</v>
      </c>
      <c r="C20" s="196" t="s">
        <v>453</v>
      </c>
      <c r="D20" s="199" t="s">
        <v>456</v>
      </c>
      <c r="E20" s="215">
        <v>4866.21</v>
      </c>
      <c r="F20" s="215">
        <v>3021.09</v>
      </c>
      <c r="G20" s="219">
        <v>0</v>
      </c>
      <c r="H20" s="234">
        <f t="shared" si="0"/>
        <v>3021.09</v>
      </c>
      <c r="I20" s="225">
        <v>1242.71</v>
      </c>
      <c r="J20" s="170">
        <v>9.1300000000000008</v>
      </c>
      <c r="K20" s="169" t="s">
        <v>416</v>
      </c>
    </row>
    <row r="21" spans="1:11" ht="15">
      <c r="A21" s="196" t="s">
        <v>457</v>
      </c>
      <c r="B21" s="197" t="s">
        <v>452</v>
      </c>
      <c r="C21" s="196" t="s">
        <v>453</v>
      </c>
      <c r="D21" s="199" t="s">
        <v>458</v>
      </c>
      <c r="E21" s="215">
        <v>4866.21</v>
      </c>
      <c r="F21" s="215">
        <v>3021.09</v>
      </c>
      <c r="G21" s="219">
        <v>0</v>
      </c>
      <c r="H21" s="234">
        <f t="shared" si="0"/>
        <v>3021.09</v>
      </c>
      <c r="I21" s="225">
        <v>1242.71</v>
      </c>
      <c r="J21" s="170">
        <v>9.1300000000000008</v>
      </c>
      <c r="K21" s="169" t="s">
        <v>416</v>
      </c>
    </row>
    <row r="22" spans="1:11" ht="15">
      <c r="A22" s="196" t="s">
        <v>459</v>
      </c>
      <c r="B22" s="197" t="s">
        <v>460</v>
      </c>
      <c r="C22" s="196" t="s">
        <v>453</v>
      </c>
      <c r="D22" s="199" t="s">
        <v>454</v>
      </c>
      <c r="E22" s="216">
        <v>9805.0300000000007</v>
      </c>
      <c r="F22" s="215">
        <v>320.41000000000003</v>
      </c>
      <c r="G22" s="219">
        <v>0</v>
      </c>
      <c r="H22" s="234">
        <f t="shared" si="0"/>
        <v>320.41000000000003</v>
      </c>
      <c r="I22" s="225">
        <v>108.03</v>
      </c>
      <c r="J22" s="168">
        <v>10.233000000000001</v>
      </c>
      <c r="K22" s="169" t="s">
        <v>416</v>
      </c>
    </row>
    <row r="23" spans="1:11" ht="15">
      <c r="A23" s="200" t="s">
        <v>461</v>
      </c>
      <c r="B23" s="201" t="s">
        <v>460</v>
      </c>
      <c r="C23" s="202" t="s">
        <v>453</v>
      </c>
      <c r="D23" s="203" t="s">
        <v>456</v>
      </c>
      <c r="E23" s="217">
        <v>9805.0300000000007</v>
      </c>
      <c r="F23" s="231">
        <v>320.41000000000003</v>
      </c>
      <c r="G23" s="232">
        <v>0</v>
      </c>
      <c r="H23" s="234">
        <f t="shared" si="0"/>
        <v>320.41000000000003</v>
      </c>
      <c r="I23" s="217">
        <v>108.03</v>
      </c>
      <c r="J23" s="174">
        <v>10.233000000000001</v>
      </c>
      <c r="K23" s="172" t="s">
        <v>416</v>
      </c>
    </row>
    <row r="24" spans="1:11" ht="15">
      <c r="A24" s="196" t="s">
        <v>462</v>
      </c>
      <c r="B24" s="197" t="s">
        <v>460</v>
      </c>
      <c r="C24" s="204" t="s">
        <v>453</v>
      </c>
      <c r="D24" s="199" t="s">
        <v>458</v>
      </c>
      <c r="E24" s="218">
        <v>9805.0300000000007</v>
      </c>
      <c r="F24" s="216">
        <v>320.41000000000003</v>
      </c>
      <c r="G24" s="219">
        <v>0</v>
      </c>
      <c r="H24" s="234">
        <f t="shared" si="0"/>
        <v>320.41000000000003</v>
      </c>
      <c r="I24" s="218">
        <v>108.03</v>
      </c>
      <c r="J24" s="175">
        <v>10.233000000000001</v>
      </c>
      <c r="K24" s="169" t="s">
        <v>416</v>
      </c>
    </row>
    <row r="25" spans="1:11" ht="15">
      <c r="A25" s="196" t="s">
        <v>463</v>
      </c>
      <c r="B25" s="197" t="s">
        <v>464</v>
      </c>
      <c r="C25" s="204" t="s">
        <v>453</v>
      </c>
      <c r="D25" s="199" t="s">
        <v>454</v>
      </c>
      <c r="E25" s="218">
        <v>2621.02</v>
      </c>
      <c r="F25" s="216">
        <v>261.2</v>
      </c>
      <c r="G25" s="219">
        <v>0</v>
      </c>
      <c r="H25" s="234">
        <f t="shared" si="0"/>
        <v>261.2</v>
      </c>
      <c r="I25" s="218">
        <v>6219.64</v>
      </c>
      <c r="J25" s="175">
        <v>9.1020000000000003</v>
      </c>
      <c r="K25" s="169" t="s">
        <v>416</v>
      </c>
    </row>
    <row r="26" spans="1:11" ht="15">
      <c r="A26" s="196" t="s">
        <v>465</v>
      </c>
      <c r="B26" s="197" t="s">
        <v>464</v>
      </c>
      <c r="C26" s="204" t="s">
        <v>453</v>
      </c>
      <c r="D26" s="199" t="s">
        <v>456</v>
      </c>
      <c r="E26" s="218">
        <v>2621.02</v>
      </c>
      <c r="F26" s="216">
        <v>261.2</v>
      </c>
      <c r="G26" s="219">
        <v>0</v>
      </c>
      <c r="H26" s="234">
        <f t="shared" si="0"/>
        <v>261.2</v>
      </c>
      <c r="I26" s="218">
        <v>6219.64</v>
      </c>
      <c r="J26" s="175">
        <v>9.1020000000000003</v>
      </c>
      <c r="K26" s="169" t="s">
        <v>416</v>
      </c>
    </row>
    <row r="27" spans="1:11" ht="15">
      <c r="A27" s="196" t="s">
        <v>466</v>
      </c>
      <c r="B27" s="197" t="s">
        <v>464</v>
      </c>
      <c r="C27" s="204" t="s">
        <v>453</v>
      </c>
      <c r="D27" s="205" t="s">
        <v>458</v>
      </c>
      <c r="E27" s="218">
        <v>2621.02</v>
      </c>
      <c r="F27" s="216">
        <v>261.2</v>
      </c>
      <c r="G27" s="219">
        <v>0</v>
      </c>
      <c r="H27" s="234">
        <f t="shared" si="0"/>
        <v>261.2</v>
      </c>
      <c r="I27" s="218">
        <v>6219.64</v>
      </c>
      <c r="J27" s="175">
        <v>9.1020000000000003</v>
      </c>
      <c r="K27" s="169" t="s">
        <v>416</v>
      </c>
    </row>
    <row r="28" spans="1:11" ht="15">
      <c r="A28" s="196" t="s">
        <v>467</v>
      </c>
      <c r="B28" s="197" t="s">
        <v>430</v>
      </c>
      <c r="C28" s="204" t="s">
        <v>453</v>
      </c>
      <c r="D28" s="205" t="s">
        <v>454</v>
      </c>
      <c r="E28" s="218">
        <v>0</v>
      </c>
      <c r="F28" s="216">
        <v>8200.4</v>
      </c>
      <c r="G28" s="219">
        <v>144.41</v>
      </c>
      <c r="H28" s="234">
        <f t="shared" si="0"/>
        <v>8344.81</v>
      </c>
      <c r="I28" s="218">
        <v>0</v>
      </c>
      <c r="J28" s="175">
        <v>8.3450000000000006</v>
      </c>
      <c r="K28" s="169" t="s">
        <v>416</v>
      </c>
    </row>
    <row r="29" spans="1:11" ht="15">
      <c r="A29" s="196" t="s">
        <v>468</v>
      </c>
      <c r="B29" s="197" t="s">
        <v>430</v>
      </c>
      <c r="C29" s="204" t="s">
        <v>453</v>
      </c>
      <c r="D29" s="205" t="s">
        <v>456</v>
      </c>
      <c r="E29" s="218">
        <v>0</v>
      </c>
      <c r="F29" s="216">
        <v>8200.4</v>
      </c>
      <c r="G29" s="219">
        <v>144.41</v>
      </c>
      <c r="H29" s="234">
        <f t="shared" si="0"/>
        <v>8344.81</v>
      </c>
      <c r="I29" s="218">
        <v>0</v>
      </c>
      <c r="J29" s="175">
        <v>8.3450000000000006</v>
      </c>
      <c r="K29" s="169" t="s">
        <v>416</v>
      </c>
    </row>
    <row r="30" spans="1:11" ht="15">
      <c r="A30" s="196" t="s">
        <v>469</v>
      </c>
      <c r="B30" s="197" t="s">
        <v>430</v>
      </c>
      <c r="C30" s="196" t="s">
        <v>453</v>
      </c>
      <c r="D30" s="205" t="s">
        <v>458</v>
      </c>
      <c r="E30" s="218">
        <v>0</v>
      </c>
      <c r="F30" s="216">
        <v>8200.4</v>
      </c>
      <c r="G30" s="219">
        <v>144.41</v>
      </c>
      <c r="H30" s="234">
        <f t="shared" si="0"/>
        <v>8344.81</v>
      </c>
      <c r="I30" s="218">
        <v>0</v>
      </c>
      <c r="J30" s="175">
        <v>8.3450000000000006</v>
      </c>
      <c r="K30" s="169" t="s">
        <v>416</v>
      </c>
    </row>
    <row r="31" spans="1:11" ht="15">
      <c r="A31" s="196" t="s">
        <v>470</v>
      </c>
      <c r="B31" s="197" t="s">
        <v>471</v>
      </c>
      <c r="C31" s="196" t="s">
        <v>453</v>
      </c>
      <c r="D31" s="205" t="s">
        <v>454</v>
      </c>
      <c r="E31" s="219">
        <v>5527.5</v>
      </c>
      <c r="F31" s="216">
        <v>7446.36</v>
      </c>
      <c r="G31" s="219">
        <v>0</v>
      </c>
      <c r="H31" s="234">
        <f t="shared" si="0"/>
        <v>7446.36</v>
      </c>
      <c r="I31" s="218">
        <v>13185.36</v>
      </c>
      <c r="J31" s="175">
        <v>26.158999999999999</v>
      </c>
      <c r="K31" s="169" t="s">
        <v>415</v>
      </c>
    </row>
    <row r="32" spans="1:11" ht="15">
      <c r="A32" s="196" t="s">
        <v>472</v>
      </c>
      <c r="B32" s="197" t="s">
        <v>471</v>
      </c>
      <c r="C32" s="196" t="s">
        <v>453</v>
      </c>
      <c r="D32" s="205" t="s">
        <v>456</v>
      </c>
      <c r="E32" s="219">
        <v>5527.5</v>
      </c>
      <c r="F32" s="216">
        <v>7446.36</v>
      </c>
      <c r="G32" s="219">
        <v>0</v>
      </c>
      <c r="H32" s="234">
        <f t="shared" si="0"/>
        <v>7446.36</v>
      </c>
      <c r="I32" s="218">
        <v>13185.36</v>
      </c>
      <c r="J32" s="175">
        <v>26.158999999999999</v>
      </c>
      <c r="K32" s="169" t="s">
        <v>415</v>
      </c>
    </row>
    <row r="33" spans="1:11" ht="15">
      <c r="A33" s="196" t="s">
        <v>473</v>
      </c>
      <c r="B33" s="197" t="s">
        <v>471</v>
      </c>
      <c r="C33" s="196" t="s">
        <v>453</v>
      </c>
      <c r="D33" s="205" t="s">
        <v>458</v>
      </c>
      <c r="E33" s="219">
        <v>5527.5</v>
      </c>
      <c r="F33" s="215">
        <v>7446.36</v>
      </c>
      <c r="G33" s="219">
        <v>0</v>
      </c>
      <c r="H33" s="234">
        <f t="shared" si="0"/>
        <v>7446.36</v>
      </c>
      <c r="I33" s="218">
        <v>13185.36</v>
      </c>
      <c r="J33" s="175">
        <v>26.158999999999999</v>
      </c>
      <c r="K33" s="169" t="s">
        <v>415</v>
      </c>
    </row>
    <row r="34" spans="1:11" ht="30">
      <c r="A34" s="206"/>
      <c r="B34" s="206"/>
      <c r="C34" s="206"/>
      <c r="D34" s="206"/>
      <c r="E34" s="220"/>
      <c r="F34" s="220"/>
      <c r="G34" s="220"/>
      <c r="H34" s="235"/>
      <c r="I34" s="206"/>
      <c r="J34" s="176">
        <v>404.45699999999999</v>
      </c>
      <c r="K34" s="177" t="s">
        <v>421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00"/>
    <outlinePr summaryBelow="0" summaryRight="0"/>
    <pageSetUpPr fitToPage="1"/>
  </sheetPr>
  <dimension ref="A1:Z1002"/>
  <sheetViews>
    <sheetView showGridLines="0" view="pageBreakPreview" zoomScale="90" zoomScaleSheetLayoutView="90" workbookViewId="0">
      <selection activeCell="B43" sqref="B43:C45"/>
    </sheetView>
  </sheetViews>
  <sheetFormatPr defaultColWidth="12.5703125" defaultRowHeight="15" customHeight="1"/>
  <cols>
    <col min="1" max="1" width="10.140625" customWidth="1"/>
    <col min="2" max="2" width="42" customWidth="1"/>
    <col min="3" max="3" width="11.42578125" customWidth="1"/>
    <col min="4" max="4" width="3.85546875" customWidth="1"/>
    <col min="5" max="5" width="13.85546875" customWidth="1"/>
    <col min="6" max="9" width="6.42578125" customWidth="1"/>
    <col min="10" max="10" width="13.85546875" customWidth="1"/>
    <col min="11" max="11" width="18.85546875" customWidth="1"/>
    <col min="12" max="12" width="24.28515625" customWidth="1"/>
    <col min="13" max="13" width="12.85546875" bestFit="1" customWidth="1"/>
  </cols>
  <sheetData>
    <row r="1" spans="1:26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s="265" customFormat="1" ht="27.6" customHeight="1">
      <c r="A2" s="511" t="s">
        <v>486</v>
      </c>
      <c r="B2" s="511"/>
      <c r="C2" s="523" t="s">
        <v>491</v>
      </c>
      <c r="D2" s="523"/>
      <c r="E2" s="523"/>
      <c r="F2" s="523"/>
      <c r="G2" s="523"/>
      <c r="H2" s="523"/>
      <c r="I2" s="523"/>
      <c r="J2" s="523"/>
      <c r="K2" s="523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265" customFormat="1">
      <c r="A3" s="511" t="s">
        <v>298</v>
      </c>
      <c r="B3" s="511"/>
      <c r="C3" s="524" t="s">
        <v>492</v>
      </c>
      <c r="D3" s="524"/>
      <c r="E3" s="524"/>
      <c r="F3" s="524"/>
      <c r="G3" s="524"/>
      <c r="H3" s="524"/>
      <c r="I3" s="524"/>
      <c r="J3" s="524"/>
      <c r="K3" s="524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65" customFormat="1" ht="29.1" customHeight="1">
      <c r="A4" s="511" t="s">
        <v>487</v>
      </c>
      <c r="B4" s="511"/>
      <c r="C4" s="524" t="s">
        <v>490</v>
      </c>
      <c r="D4" s="524"/>
      <c r="E4" s="524"/>
      <c r="F4" s="524"/>
      <c r="G4" s="524"/>
      <c r="H4" s="524"/>
      <c r="I4" s="524"/>
      <c r="J4" s="524"/>
      <c r="K4" s="524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s="162" customFormat="1" ht="36" customHeight="1">
      <c r="A5" s="566" t="s">
        <v>496</v>
      </c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163"/>
      <c r="M5" s="163"/>
      <c r="N5" s="163"/>
      <c r="O5" s="163"/>
      <c r="P5" s="163"/>
      <c r="Q5" s="163"/>
      <c r="R5" s="163"/>
      <c r="S5" s="163"/>
      <c r="T5" s="163"/>
      <c r="U5" s="1"/>
      <c r="V5" s="1"/>
      <c r="W5" s="1"/>
      <c r="X5" s="1"/>
      <c r="Y5" s="1"/>
    </row>
    <row r="6" spans="1:26" ht="16.5" customHeight="1">
      <c r="A6" s="19" t="s">
        <v>50</v>
      </c>
      <c r="B6" s="568" t="str">
        <f>CONCATENATE('Dados de Entrada'!I9,"  -  ",'Dados de Entrada'!I10)</f>
        <v>Phanter Special escolar  -  2014</v>
      </c>
      <c r="C6" s="569"/>
      <c r="D6" s="20"/>
      <c r="E6" s="21"/>
      <c r="F6" s="21"/>
      <c r="G6" s="21"/>
      <c r="H6" s="21"/>
      <c r="I6" s="21"/>
      <c r="J6" s="21"/>
      <c r="K6" s="2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3.75" customHeight="1">
      <c r="A7" s="21"/>
      <c r="B7" s="21"/>
      <c r="C7" s="21"/>
      <c r="D7" s="20"/>
      <c r="E7" s="21"/>
      <c r="F7" s="21"/>
      <c r="G7" s="21"/>
      <c r="H7" s="21"/>
      <c r="I7" s="21"/>
      <c r="J7" s="21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75" customHeight="1">
      <c r="A8" s="570" t="s">
        <v>51</v>
      </c>
      <c r="B8" s="571"/>
      <c r="C8" s="572"/>
      <c r="D8" s="15"/>
      <c r="E8" s="570" t="s">
        <v>52</v>
      </c>
      <c r="F8" s="571"/>
      <c r="G8" s="571"/>
      <c r="H8" s="571"/>
      <c r="I8" s="571"/>
      <c r="J8" s="571"/>
      <c r="K8" s="572"/>
      <c r="L8" s="3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15.75" customHeight="1">
      <c r="A9" s="545"/>
      <c r="B9" s="546"/>
      <c r="C9" s="573"/>
      <c r="D9" s="15"/>
      <c r="E9" s="545"/>
      <c r="F9" s="546"/>
      <c r="G9" s="546"/>
      <c r="H9" s="546"/>
      <c r="I9" s="546"/>
      <c r="J9" s="546"/>
      <c r="K9" s="573"/>
      <c r="L9" s="3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6" ht="1.5" customHeight="1">
      <c r="A10" s="531"/>
      <c r="B10" s="532"/>
      <c r="C10" s="574"/>
      <c r="D10" s="15"/>
      <c r="E10" s="531"/>
      <c r="F10" s="532"/>
      <c r="G10" s="532"/>
      <c r="H10" s="532"/>
      <c r="I10" s="532"/>
      <c r="J10" s="542"/>
      <c r="K10" s="330"/>
      <c r="L10" s="3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5.75" customHeight="1">
      <c r="A11" s="529" t="s">
        <v>53</v>
      </c>
      <c r="B11" s="530"/>
      <c r="C11" s="312" t="s">
        <v>54</v>
      </c>
      <c r="D11" s="15"/>
      <c r="E11" s="543" t="s">
        <v>55</v>
      </c>
      <c r="F11" s="544"/>
      <c r="G11" s="544"/>
      <c r="H11" s="544"/>
      <c r="I11" s="544"/>
      <c r="J11" s="547" t="s">
        <v>56</v>
      </c>
      <c r="K11" s="575" t="s">
        <v>57</v>
      </c>
      <c r="L11" s="3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5.75" customHeight="1">
      <c r="A12" s="531" t="s">
        <v>58</v>
      </c>
      <c r="B12" s="532"/>
      <c r="C12" s="313">
        <f>C13+C14</f>
        <v>4646.9034012800003</v>
      </c>
      <c r="D12" s="15"/>
      <c r="E12" s="545"/>
      <c r="F12" s="546"/>
      <c r="G12" s="546"/>
      <c r="H12" s="546"/>
      <c r="I12" s="546"/>
      <c r="J12" s="548"/>
      <c r="K12" s="573"/>
      <c r="L12" s="3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15.75" customHeight="1">
      <c r="A13" s="533" t="s">
        <v>59</v>
      </c>
      <c r="B13" s="532"/>
      <c r="C13" s="314">
        <f>'Encargos Sociais'!E15</f>
        <v>2651.23</v>
      </c>
      <c r="D13" s="15"/>
      <c r="E13" s="534" t="s">
        <v>60</v>
      </c>
      <c r="F13" s="532"/>
      <c r="G13" s="532"/>
      <c r="H13" s="532"/>
      <c r="I13" s="532"/>
      <c r="J13" s="332">
        <f>'Dados de Entrada'!N9</f>
        <v>1974.6166666666668</v>
      </c>
      <c r="K13" s="333">
        <f>'Dados de Entrada'!N9</f>
        <v>1974.6166666666668</v>
      </c>
      <c r="L13" s="3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5.75" customHeight="1">
      <c r="A14" s="533" t="s">
        <v>61</v>
      </c>
      <c r="B14" s="532"/>
      <c r="C14" s="315">
        <f>'Encargos Sociais'!E55+'Encargos Sociais'!E62</f>
        <v>1995.6734012800002</v>
      </c>
      <c r="D14" s="15"/>
      <c r="E14" s="534" t="s">
        <v>62</v>
      </c>
      <c r="F14" s="532"/>
      <c r="G14" s="532"/>
      <c r="H14" s="532"/>
      <c r="I14" s="532"/>
      <c r="J14" s="334">
        <f>'Dados de Entrada'!N10</f>
        <v>730</v>
      </c>
      <c r="K14" s="335">
        <f>'Dados de Entrada'!N10</f>
        <v>730</v>
      </c>
      <c r="L14" s="3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5.75" customHeight="1">
      <c r="A15" s="531" t="s">
        <v>63</v>
      </c>
      <c r="B15" s="532"/>
      <c r="C15" s="316">
        <f>C12*0.15</f>
        <v>697.03551019200006</v>
      </c>
      <c r="D15" s="15"/>
      <c r="E15" s="534" t="s">
        <v>64</v>
      </c>
      <c r="F15" s="532"/>
      <c r="G15" s="532"/>
      <c r="H15" s="532"/>
      <c r="I15" s="532"/>
      <c r="J15" s="22">
        <f>K15/1.3</f>
        <v>38461.538461538461</v>
      </c>
      <c r="K15" s="336">
        <v>50000</v>
      </c>
      <c r="L15" s="3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15.75" customHeight="1">
      <c r="A16" s="538" t="s">
        <v>65</v>
      </c>
      <c r="B16" s="536"/>
      <c r="C16" s="317">
        <f>C13+C14</f>
        <v>4646.9034012800003</v>
      </c>
      <c r="D16" s="15"/>
      <c r="E16" s="534" t="s">
        <v>66</v>
      </c>
      <c r="F16" s="532"/>
      <c r="G16" s="532"/>
      <c r="H16" s="532"/>
      <c r="I16" s="532"/>
      <c r="J16" s="22">
        <f>J15/2</f>
        <v>19230.76923076923</v>
      </c>
      <c r="K16" s="336">
        <f>K15/2</f>
        <v>25000</v>
      </c>
      <c r="L16" s="3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529" t="s">
        <v>67</v>
      </c>
      <c r="B17" s="530"/>
      <c r="C17" s="312" t="s">
        <v>54</v>
      </c>
      <c r="D17" s="15"/>
      <c r="E17" s="534" t="s">
        <v>68</v>
      </c>
      <c r="F17" s="532"/>
      <c r="G17" s="532"/>
      <c r="H17" s="532"/>
      <c r="I17" s="532"/>
      <c r="J17" s="23">
        <v>6</v>
      </c>
      <c r="K17" s="337">
        <v>6</v>
      </c>
      <c r="L17" s="3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551" t="s">
        <v>69</v>
      </c>
      <c r="B18" s="530"/>
      <c r="C18" s="318">
        <f>SUM('Depreciação e Infração'!F21:F41)/'Dados de Entrada'!D$8</f>
        <v>132.56958333333333</v>
      </c>
      <c r="D18" s="15"/>
      <c r="E18" s="549" t="s">
        <v>70</v>
      </c>
      <c r="F18" s="536"/>
      <c r="G18" s="536"/>
      <c r="H18" s="536"/>
      <c r="I18" s="530"/>
      <c r="J18" s="24">
        <f>J17*(J13+2*J14)/(J15+2*J16)</f>
        <v>0.26790010000000003</v>
      </c>
      <c r="K18" s="338">
        <f>K17*(K13+2*K14)/(K15+2*K16)</f>
        <v>0.20607700000000001</v>
      </c>
      <c r="L18" s="3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538" t="s">
        <v>71</v>
      </c>
      <c r="B19" s="530"/>
      <c r="C19" s="317">
        <f>C18</f>
        <v>132.56958333333333</v>
      </c>
      <c r="D19" s="15"/>
      <c r="E19" s="535" t="s">
        <v>72</v>
      </c>
      <c r="F19" s="536"/>
      <c r="G19" s="536"/>
      <c r="H19" s="536"/>
      <c r="I19" s="536"/>
      <c r="J19" s="25" t="s">
        <v>73</v>
      </c>
      <c r="K19" s="339" t="s">
        <v>74</v>
      </c>
      <c r="L19" s="3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537" t="s">
        <v>75</v>
      </c>
      <c r="B20" s="536"/>
      <c r="C20" s="312" t="s">
        <v>54</v>
      </c>
      <c r="D20" s="15"/>
      <c r="E20" s="534" t="s">
        <v>76</v>
      </c>
      <c r="F20" s="532"/>
      <c r="G20" s="532"/>
      <c r="H20" s="532"/>
      <c r="I20" s="532"/>
      <c r="J20" s="340">
        <f>K20/1.3</f>
        <v>2.0384615384615383</v>
      </c>
      <c r="K20" s="341">
        <v>2.65</v>
      </c>
      <c r="L20" s="3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531" t="s">
        <v>77</v>
      </c>
      <c r="B21" s="532"/>
      <c r="C21" s="319">
        <v>1090.90552</v>
      </c>
      <c r="D21" s="15"/>
      <c r="E21" s="534" t="s">
        <v>78</v>
      </c>
      <c r="F21" s="532"/>
      <c r="G21" s="532"/>
      <c r="H21" s="532"/>
      <c r="I21" s="532"/>
      <c r="J21" s="26">
        <f>'Dados de Entrada'!N29</f>
        <v>5.81</v>
      </c>
      <c r="K21" s="342">
        <f>'Dados de Entrada'!N29</f>
        <v>5.81</v>
      </c>
      <c r="L21" s="3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538" t="s">
        <v>79</v>
      </c>
      <c r="B22" s="536"/>
      <c r="C22" s="317">
        <f>C21</f>
        <v>1090.90552</v>
      </c>
      <c r="D22" s="15"/>
      <c r="E22" s="549" t="s">
        <v>80</v>
      </c>
      <c r="F22" s="536"/>
      <c r="G22" s="536"/>
      <c r="H22" s="536"/>
      <c r="I22" s="536"/>
      <c r="J22" s="24">
        <f>J21/J20</f>
        <v>2.8501886792452829</v>
      </c>
      <c r="K22" s="338">
        <f>K21/K20</f>
        <v>2.192452830188679</v>
      </c>
      <c r="L22" s="3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537" t="s">
        <v>81</v>
      </c>
      <c r="B23" s="536"/>
      <c r="C23" s="320" t="s">
        <v>54</v>
      </c>
      <c r="D23" s="15"/>
      <c r="E23" s="550" t="s">
        <v>82</v>
      </c>
      <c r="F23" s="536"/>
      <c r="G23" s="536"/>
      <c r="H23" s="536"/>
      <c r="I23" s="536"/>
      <c r="J23" s="25" t="s">
        <v>73</v>
      </c>
      <c r="K23" s="339" t="s">
        <v>74</v>
      </c>
      <c r="L23" s="3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531" t="s">
        <v>83</v>
      </c>
      <c r="B24" s="532"/>
      <c r="C24" s="319">
        <f ca="1">(0.01)*SUM('Depreciação e Infração'!G21:G41)/'Dados de Entrada'!D$8</f>
        <v>46.569123467636388</v>
      </c>
      <c r="D24" s="15"/>
      <c r="E24" s="539" t="s">
        <v>84</v>
      </c>
      <c r="F24" s="540"/>
      <c r="G24" s="540"/>
      <c r="H24" s="540"/>
      <c r="I24" s="540"/>
      <c r="J24" s="27">
        <f ca="1">J25*J26</f>
        <v>0.48565540018580683</v>
      </c>
      <c r="K24" s="343">
        <f ca="1">K25*K26</f>
        <v>0.37358107706600524</v>
      </c>
      <c r="L24" s="3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531" t="s">
        <v>85</v>
      </c>
      <c r="B25" s="532"/>
      <c r="C25" s="321">
        <f>'Dados de Entrada'!N21/12</f>
        <v>15.193333333333333</v>
      </c>
      <c r="D25" s="15"/>
      <c r="E25" s="541" t="s">
        <v>86</v>
      </c>
      <c r="F25" s="540"/>
      <c r="G25" s="540"/>
      <c r="H25" s="540"/>
      <c r="I25" s="540"/>
      <c r="J25" s="28">
        <f>K25*1.3</f>
        <v>1.4449324541297467E-6</v>
      </c>
      <c r="K25" s="344">
        <v>1.1114865031767283E-6</v>
      </c>
      <c r="L25" s="31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531" t="s">
        <v>87</v>
      </c>
      <c r="B26" s="532"/>
      <c r="C26" s="321">
        <f>'Dados de Entrada'!N22/12</f>
        <v>0</v>
      </c>
      <c r="D26" s="15"/>
      <c r="E26" s="541" t="s">
        <v>88</v>
      </c>
      <c r="F26" s="540"/>
      <c r="G26" s="540"/>
      <c r="H26" s="540"/>
      <c r="I26" s="540"/>
      <c r="J26" s="29">
        <f ca="1">K26</f>
        <v>336109.4138329858</v>
      </c>
      <c r="K26" s="345">
        <f ca="1">VLOOKUP(YEAR(NOW())-'Dados de Entrada'!$I$10,'Depreciação e Infração'!$B$21:$H$41,7)</f>
        <v>336109.4138329858</v>
      </c>
      <c r="L26" s="3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531" t="s">
        <v>89</v>
      </c>
      <c r="B27" s="532"/>
      <c r="C27" s="321">
        <f>'Dados de Entrada'!N23/12</f>
        <v>13.083333333333334</v>
      </c>
      <c r="D27" s="15"/>
      <c r="E27" s="549" t="s">
        <v>90</v>
      </c>
      <c r="F27" s="536"/>
      <c r="G27" s="536"/>
      <c r="H27" s="536"/>
      <c r="I27" s="536"/>
      <c r="J27" s="30">
        <f ca="1">J24</f>
        <v>0.48565540018580683</v>
      </c>
      <c r="K27" s="346">
        <f ca="1">K24</f>
        <v>0.37358107706600524</v>
      </c>
      <c r="L27" s="3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531" t="s">
        <v>91</v>
      </c>
      <c r="B28" s="532"/>
      <c r="C28" s="321">
        <f>'Dados de Entrada'!N24/12</f>
        <v>107.57333333333334</v>
      </c>
      <c r="D28" s="15"/>
      <c r="E28" s="552" t="s">
        <v>92</v>
      </c>
      <c r="F28" s="536"/>
      <c r="G28" s="536"/>
      <c r="H28" s="536"/>
      <c r="I28" s="536"/>
      <c r="J28" s="25" t="s">
        <v>73</v>
      </c>
      <c r="K28" s="339" t="s">
        <v>74</v>
      </c>
      <c r="L28" s="3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538" t="s">
        <v>93</v>
      </c>
      <c r="B29" s="530"/>
      <c r="C29" s="317">
        <f ca="1">SUM(C24:C28)</f>
        <v>182.41912346763638</v>
      </c>
      <c r="D29" s="15"/>
      <c r="E29" s="347"/>
      <c r="F29" s="553" t="s">
        <v>86</v>
      </c>
      <c r="G29" s="530"/>
      <c r="H29" s="553" t="s">
        <v>94</v>
      </c>
      <c r="I29" s="530"/>
      <c r="J29" s="31" t="s">
        <v>95</v>
      </c>
      <c r="K29" s="348" t="s">
        <v>95</v>
      </c>
      <c r="L29" s="3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556" t="s">
        <v>96</v>
      </c>
      <c r="B30" s="546"/>
      <c r="C30" s="320" t="s">
        <v>54</v>
      </c>
      <c r="D30" s="15"/>
      <c r="E30" s="349" t="s">
        <v>97</v>
      </c>
      <c r="F30" s="557">
        <v>1.9E-3</v>
      </c>
      <c r="G30" s="530"/>
      <c r="H30" s="555">
        <f>'Dados de Entrada'!N30</f>
        <v>34.03</v>
      </c>
      <c r="I30" s="530"/>
      <c r="J30" s="32">
        <f>F30*H30*1.3</f>
        <v>8.4054100000000007E-2</v>
      </c>
      <c r="K30" s="350">
        <f>F30*H30</f>
        <v>6.4657000000000006E-2</v>
      </c>
      <c r="L30" s="3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531" t="s">
        <v>98</v>
      </c>
      <c r="B31" s="532"/>
      <c r="C31" s="322">
        <f>(C32*C33)/C34</f>
        <v>95.758928571428569</v>
      </c>
      <c r="D31" s="15"/>
      <c r="E31" s="349" t="s">
        <v>99</v>
      </c>
      <c r="F31" s="554">
        <v>4.8000000000000001E-4</v>
      </c>
      <c r="G31" s="530"/>
      <c r="H31" s="555">
        <f>'Dados de Entrada'!N31</f>
        <v>40.303333333333335</v>
      </c>
      <c r="I31" s="530"/>
      <c r="J31" s="32">
        <f>F31*H31*1.3</f>
        <v>2.5149280000000003E-2</v>
      </c>
      <c r="K31" s="350">
        <f>F31*H31</f>
        <v>1.9345600000000001E-2</v>
      </c>
      <c r="L31" s="31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323"/>
      <c r="B32" s="324" t="s">
        <v>100</v>
      </c>
      <c r="C32" s="314">
        <f>'Dados de Entrada'!N25</f>
        <v>170.23809523809524</v>
      </c>
      <c r="D32" s="15"/>
      <c r="E32" s="349" t="s">
        <v>101</v>
      </c>
      <c r="F32" s="554">
        <v>4.4000000000000002E-4</v>
      </c>
      <c r="G32" s="530"/>
      <c r="H32" s="555">
        <f>'Dados de Entrada'!N32</f>
        <v>50.613333333333337</v>
      </c>
      <c r="I32" s="530"/>
      <c r="J32" s="32">
        <f>F32*H32*1.3</f>
        <v>2.8950826666666672E-2</v>
      </c>
      <c r="K32" s="350">
        <f>F32*H32</f>
        <v>2.2269866666666669E-2</v>
      </c>
      <c r="L32" s="3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323"/>
      <c r="B33" s="324" t="s">
        <v>102</v>
      </c>
      <c r="C33" s="325">
        <v>13.5</v>
      </c>
      <c r="D33" s="15"/>
      <c r="E33" s="349" t="s">
        <v>103</v>
      </c>
      <c r="F33" s="554">
        <v>2.0000000000000002E-5</v>
      </c>
      <c r="G33" s="530"/>
      <c r="H33" s="555">
        <f>'Dados de Entrada'!N33</f>
        <v>66.100000000000009</v>
      </c>
      <c r="I33" s="530"/>
      <c r="J33" s="32">
        <f>F33*H33*1.3</f>
        <v>1.7186000000000005E-3</v>
      </c>
      <c r="K33" s="350">
        <f>F33*H33</f>
        <v>1.3220000000000003E-3</v>
      </c>
      <c r="L33" s="3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323"/>
      <c r="B34" s="324" t="s">
        <v>104</v>
      </c>
      <c r="C34" s="325">
        <v>24</v>
      </c>
      <c r="D34" s="15"/>
      <c r="E34" s="349" t="s">
        <v>105</v>
      </c>
      <c r="F34" s="554">
        <v>6.0000000000000002E-5</v>
      </c>
      <c r="G34" s="530"/>
      <c r="H34" s="555">
        <f>'Dados de Entrada'!N34</f>
        <v>69.566666666666663</v>
      </c>
      <c r="I34" s="530"/>
      <c r="J34" s="32">
        <f>F34*H34*1.3</f>
        <v>5.4261999999999999E-3</v>
      </c>
      <c r="K34" s="350">
        <f>F34*H34</f>
        <v>4.1739999999999998E-3</v>
      </c>
      <c r="L34" s="3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531" t="s">
        <v>106</v>
      </c>
      <c r="B35" s="532"/>
      <c r="C35" s="321">
        <f>'Dados de Entrada'!N26</f>
        <v>41.95</v>
      </c>
      <c r="D35" s="15"/>
      <c r="E35" s="549" t="s">
        <v>107</v>
      </c>
      <c r="F35" s="536"/>
      <c r="G35" s="536"/>
      <c r="H35" s="536"/>
      <c r="I35" s="536"/>
      <c r="J35" s="33">
        <f>SUM(J30:J34)</f>
        <v>0.14529900666666667</v>
      </c>
      <c r="K35" s="351">
        <f>SUM(K30:K34)</f>
        <v>0.11176846666666668</v>
      </c>
      <c r="L35" s="31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531" t="s">
        <v>108</v>
      </c>
      <c r="B36" s="532"/>
      <c r="C36" s="321">
        <f>'Dados de Entrada'!N27/24</f>
        <v>3.7533333333333334</v>
      </c>
      <c r="D36" s="15"/>
      <c r="E36" s="576" t="s">
        <v>109</v>
      </c>
      <c r="F36" s="536"/>
      <c r="G36" s="536"/>
      <c r="H36" s="536"/>
      <c r="I36" s="536"/>
      <c r="J36" s="25" t="s">
        <v>73</v>
      </c>
      <c r="K36" s="339" t="s">
        <v>74</v>
      </c>
      <c r="L36" s="3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531" t="s">
        <v>110</v>
      </c>
      <c r="B37" s="532"/>
      <c r="C37" s="326">
        <f ca="1">0.05*(C19+C29+C31+C35+C36+C22)</f>
        <v>77.367824435286593</v>
      </c>
      <c r="D37" s="15"/>
      <c r="E37" s="577" t="s">
        <v>111</v>
      </c>
      <c r="F37" s="544"/>
      <c r="G37" s="544"/>
      <c r="H37" s="544"/>
      <c r="I37" s="544"/>
      <c r="J37" s="34">
        <f>'Dados de Entrada'!N36</f>
        <v>119</v>
      </c>
      <c r="K37" s="352">
        <f>'Dados de Entrada'!N36</f>
        <v>119</v>
      </c>
      <c r="L37" s="31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538" t="s">
        <v>112</v>
      </c>
      <c r="B38" s="536"/>
      <c r="C38" s="317">
        <f ca="1">C35+C37+C31+C36</f>
        <v>218.8300863400485</v>
      </c>
      <c r="D38" s="15"/>
      <c r="E38" s="561" t="s">
        <v>113</v>
      </c>
      <c r="F38" s="546"/>
      <c r="G38" s="546"/>
      <c r="H38" s="546"/>
      <c r="I38" s="546"/>
      <c r="J38" s="35">
        <f>'Dados de Entrada'!N40</f>
        <v>250</v>
      </c>
      <c r="K38" s="353">
        <f>'Dados de Entrada'!N40</f>
        <v>250</v>
      </c>
      <c r="L38" s="3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558" t="s">
        <v>114</v>
      </c>
      <c r="B39" s="536"/>
      <c r="C39" s="327">
        <f ca="1">$C$16+$C$19+$C$29+$C$38+C22</f>
        <v>6271.627714421018</v>
      </c>
      <c r="D39" s="15"/>
      <c r="E39" s="538" t="s">
        <v>115</v>
      </c>
      <c r="F39" s="536"/>
      <c r="G39" s="536"/>
      <c r="H39" s="536"/>
      <c r="I39" s="536"/>
      <c r="J39" s="36">
        <f>J37/J38</f>
        <v>0.47599999999999998</v>
      </c>
      <c r="K39" s="354">
        <f>K37/K38</f>
        <v>0.47599999999999998</v>
      </c>
      <c r="L39" s="3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560" t="s">
        <v>116</v>
      </c>
      <c r="B40" s="546"/>
      <c r="C40" s="328">
        <f>BDI!B21</f>
        <v>0.19790290791599352</v>
      </c>
      <c r="D40" s="15"/>
      <c r="E40" s="559" t="s">
        <v>117</v>
      </c>
      <c r="F40" s="536"/>
      <c r="G40" s="536"/>
      <c r="H40" s="536"/>
      <c r="I40" s="536"/>
      <c r="J40" s="25" t="s">
        <v>73</v>
      </c>
      <c r="K40" s="339" t="s">
        <v>74</v>
      </c>
      <c r="L40" s="31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565" t="s">
        <v>118</v>
      </c>
      <c r="B41" s="564"/>
      <c r="C41" s="329">
        <f ca="1">C39*(1+C40)</f>
        <v>7512.8010764714736</v>
      </c>
      <c r="D41" s="15"/>
      <c r="E41" s="534" t="s">
        <v>119</v>
      </c>
      <c r="F41" s="532"/>
      <c r="G41" s="532"/>
      <c r="H41" s="532"/>
      <c r="I41" s="532"/>
      <c r="J41" s="355">
        <f>J18</f>
        <v>0.26790010000000003</v>
      </c>
      <c r="K41" s="356">
        <f>K18</f>
        <v>0.20607700000000001</v>
      </c>
      <c r="L41" s="3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5"/>
      <c r="B42" s="15"/>
      <c r="C42" s="15"/>
      <c r="D42" s="15"/>
      <c r="E42" s="534" t="s">
        <v>120</v>
      </c>
      <c r="F42" s="532"/>
      <c r="G42" s="532"/>
      <c r="H42" s="532"/>
      <c r="I42" s="532"/>
      <c r="J42" s="357">
        <f>J22</f>
        <v>2.8501886792452829</v>
      </c>
      <c r="K42" s="358">
        <f>K22</f>
        <v>2.192452830188679</v>
      </c>
      <c r="L42" s="31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5"/>
      <c r="D43" s="15"/>
      <c r="E43" s="534" t="s">
        <v>121</v>
      </c>
      <c r="F43" s="532"/>
      <c r="G43" s="532"/>
      <c r="H43" s="532"/>
      <c r="I43" s="532"/>
      <c r="J43" s="357">
        <f ca="1">J27</f>
        <v>0.48565540018580683</v>
      </c>
      <c r="K43" s="358">
        <f ca="1">K27</f>
        <v>0.37358107706600524</v>
      </c>
      <c r="L43" s="31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5"/>
      <c r="D44" s="15"/>
      <c r="E44" s="534" t="s">
        <v>122</v>
      </c>
      <c r="F44" s="532"/>
      <c r="G44" s="532"/>
      <c r="H44" s="532"/>
      <c r="I44" s="532"/>
      <c r="J44" s="357">
        <f>J35</f>
        <v>0.14529900666666667</v>
      </c>
      <c r="K44" s="358">
        <f>K35</f>
        <v>0.11176846666666668</v>
      </c>
      <c r="L44" s="31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5"/>
      <c r="D45" s="15"/>
      <c r="E45" s="534" t="s">
        <v>123</v>
      </c>
      <c r="F45" s="532"/>
      <c r="G45" s="532"/>
      <c r="H45" s="532"/>
      <c r="I45" s="532"/>
      <c r="J45" s="357">
        <f>J39</f>
        <v>0.47599999999999998</v>
      </c>
      <c r="K45" s="358">
        <f>K39</f>
        <v>0.47599999999999998</v>
      </c>
      <c r="L45" s="31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5"/>
      <c r="B46" s="15"/>
      <c r="C46" s="37"/>
      <c r="D46" s="15"/>
      <c r="E46" s="538" t="s">
        <v>124</v>
      </c>
      <c r="F46" s="536"/>
      <c r="G46" s="536"/>
      <c r="H46" s="536"/>
      <c r="I46" s="530"/>
      <c r="J46" s="38">
        <f ca="1">SUM(J41:J45)</f>
        <v>4.2250431860977562</v>
      </c>
      <c r="K46" s="359">
        <f ca="1">SUM(K41:K45)</f>
        <v>3.3598793739213511</v>
      </c>
      <c r="L46" s="31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5"/>
      <c r="B47" s="15"/>
      <c r="C47" s="15"/>
      <c r="D47" s="15"/>
      <c r="E47" s="560" t="s">
        <v>116</v>
      </c>
      <c r="F47" s="546"/>
      <c r="G47" s="546"/>
      <c r="H47" s="546"/>
      <c r="I47" s="546"/>
      <c r="J47" s="39">
        <f>BDI!B21</f>
        <v>0.19790290791599352</v>
      </c>
      <c r="K47" s="360">
        <f>BDI!B21</f>
        <v>0.19790290791599352</v>
      </c>
      <c r="L47" s="31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5"/>
      <c r="B48" s="40"/>
      <c r="C48" s="15"/>
      <c r="D48" s="15"/>
      <c r="E48" s="562" t="s">
        <v>125</v>
      </c>
      <c r="F48" s="563"/>
      <c r="G48" s="563"/>
      <c r="H48" s="563"/>
      <c r="I48" s="564"/>
      <c r="J48" s="361">
        <f ca="1">J46*(1+J47)</f>
        <v>5.0611915186971563</v>
      </c>
      <c r="K48" s="362">
        <f ca="1">K46*(1+K47)</f>
        <v>4.0248092722673539</v>
      </c>
      <c r="L48" s="31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86">
    <mergeCell ref="A4:B4"/>
    <mergeCell ref="A1:K1"/>
    <mergeCell ref="C2:K2"/>
    <mergeCell ref="C3:K3"/>
    <mergeCell ref="C4:K4"/>
    <mergeCell ref="A5:K5"/>
    <mergeCell ref="A2:B2"/>
    <mergeCell ref="A3:B3"/>
    <mergeCell ref="E45:I45"/>
    <mergeCell ref="E46:I46"/>
    <mergeCell ref="B6:C6"/>
    <mergeCell ref="A8:C9"/>
    <mergeCell ref="E8:K9"/>
    <mergeCell ref="A10:C10"/>
    <mergeCell ref="K11:K12"/>
    <mergeCell ref="F32:G32"/>
    <mergeCell ref="A36:B36"/>
    <mergeCell ref="E36:I36"/>
    <mergeCell ref="A37:B37"/>
    <mergeCell ref="E37:I37"/>
    <mergeCell ref="H32:I32"/>
    <mergeCell ref="E47:I47"/>
    <mergeCell ref="E48:I48"/>
    <mergeCell ref="A41:B41"/>
    <mergeCell ref="E41:I41"/>
    <mergeCell ref="E42:I42"/>
    <mergeCell ref="E43:I43"/>
    <mergeCell ref="E44:I44"/>
    <mergeCell ref="F33:G33"/>
    <mergeCell ref="H33:I33"/>
    <mergeCell ref="F34:G34"/>
    <mergeCell ref="A38:B38"/>
    <mergeCell ref="E38:I38"/>
    <mergeCell ref="A39:B39"/>
    <mergeCell ref="E39:I39"/>
    <mergeCell ref="E40:I40"/>
    <mergeCell ref="A40:B40"/>
    <mergeCell ref="H34:I34"/>
    <mergeCell ref="A35:B35"/>
    <mergeCell ref="E35:I35"/>
    <mergeCell ref="A29:B29"/>
    <mergeCell ref="F29:G29"/>
    <mergeCell ref="A31:B31"/>
    <mergeCell ref="F31:G31"/>
    <mergeCell ref="H31:I31"/>
    <mergeCell ref="H29:I29"/>
    <mergeCell ref="A30:B30"/>
    <mergeCell ref="F30:G30"/>
    <mergeCell ref="H30:I30"/>
    <mergeCell ref="A26:B26"/>
    <mergeCell ref="E26:I26"/>
    <mergeCell ref="A27:B27"/>
    <mergeCell ref="E27:I27"/>
    <mergeCell ref="A28:B28"/>
    <mergeCell ref="E28:I28"/>
    <mergeCell ref="A24:B24"/>
    <mergeCell ref="E24:I24"/>
    <mergeCell ref="A25:B25"/>
    <mergeCell ref="E25:I25"/>
    <mergeCell ref="E10:J10"/>
    <mergeCell ref="E11:I12"/>
    <mergeCell ref="J11:J12"/>
    <mergeCell ref="A21:B21"/>
    <mergeCell ref="E21:I21"/>
    <mergeCell ref="A22:B22"/>
    <mergeCell ref="E22:I22"/>
    <mergeCell ref="A23:B23"/>
    <mergeCell ref="E23:I23"/>
    <mergeCell ref="A18:B18"/>
    <mergeCell ref="E18:I18"/>
    <mergeCell ref="A19:B19"/>
    <mergeCell ref="E19:I19"/>
    <mergeCell ref="A20:B20"/>
    <mergeCell ref="E20:I20"/>
    <mergeCell ref="A15:B15"/>
    <mergeCell ref="E15:I15"/>
    <mergeCell ref="A16:B16"/>
    <mergeCell ref="E16:I16"/>
    <mergeCell ref="A17:B17"/>
    <mergeCell ref="E17:I17"/>
    <mergeCell ref="A11:B11"/>
    <mergeCell ref="A12:B12"/>
    <mergeCell ref="A13:B13"/>
    <mergeCell ref="E13:I13"/>
    <mergeCell ref="A14:B14"/>
    <mergeCell ref="E14:I14"/>
  </mergeCells>
  <printOptions horizontalCentered="1"/>
  <pageMargins left="0.51181102362204722" right="0.51181102362204722" top="0.59055118110236227" bottom="0.39370078740157483" header="0" footer="0"/>
  <pageSetup paperSize="9" scale="64" orientation="landscape" r:id="rId1"/>
  <headerFoot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203864"/>
    <outlinePr summaryBelow="0" summaryRight="0"/>
    <pageSetUpPr fitToPage="1"/>
  </sheetPr>
  <dimension ref="A1:Z1004"/>
  <sheetViews>
    <sheetView showGridLines="0" view="pageBreakPreview" zoomScaleNormal="115" zoomScaleSheetLayoutView="100" workbookViewId="0">
      <selection activeCell="C36" sqref="C36"/>
    </sheetView>
  </sheetViews>
  <sheetFormatPr defaultColWidth="12.5703125" defaultRowHeight="15" customHeight="1"/>
  <cols>
    <col min="1" max="1" width="2" customWidth="1"/>
    <col min="2" max="2" width="8.85546875" customWidth="1"/>
    <col min="3" max="3" width="15.5703125" customWidth="1"/>
    <col min="4" max="4" width="15" customWidth="1"/>
    <col min="5" max="5" width="4.28515625" customWidth="1"/>
    <col min="6" max="6" width="3.85546875" customWidth="1"/>
    <col min="7" max="7" width="20.5703125" customWidth="1"/>
    <col min="8" max="8" width="18.5703125" customWidth="1"/>
    <col min="9" max="9" width="15" customWidth="1"/>
    <col min="10" max="10" width="4.7109375" style="143" customWidth="1"/>
    <col min="11" max="11" width="11.42578125" customWidth="1"/>
    <col min="12" max="12" width="12.5703125" customWidth="1"/>
    <col min="13" max="13" width="29.28515625" customWidth="1"/>
    <col min="14" max="14" width="11" customWidth="1"/>
    <col min="15" max="15" width="8.28515625" customWidth="1"/>
    <col min="16" max="16" width="7.85546875" customWidth="1"/>
    <col min="17" max="17" width="8.42578125" customWidth="1"/>
    <col min="18" max="20" width="8.28515625" customWidth="1"/>
  </cols>
  <sheetData>
    <row r="1" spans="1:26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s="265" customFormat="1" ht="27.6" customHeight="1">
      <c r="A2" s="511" t="s">
        <v>486</v>
      </c>
      <c r="B2" s="511"/>
      <c r="C2" s="523" t="s">
        <v>491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265" customFormat="1">
      <c r="A3" s="511" t="s">
        <v>298</v>
      </c>
      <c r="B3" s="511"/>
      <c r="C3" s="524" t="s">
        <v>492</v>
      </c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65" customFormat="1" ht="29.1" customHeight="1">
      <c r="A4" s="627" t="s">
        <v>487</v>
      </c>
      <c r="B4" s="628"/>
      <c r="C4" s="525" t="s">
        <v>490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s="265" customFormat="1" ht="29.1" customHeight="1">
      <c r="A5" s="624" t="s">
        <v>497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spans="1:26" ht="9.75" customHeight="1">
      <c r="A6" s="41"/>
      <c r="B6" s="41"/>
      <c r="C6" s="41"/>
      <c r="D6" s="41"/>
      <c r="E6" s="42"/>
      <c r="F6" s="41"/>
      <c r="G6" s="41"/>
      <c r="H6" s="41"/>
      <c r="I6" s="41"/>
      <c r="J6" s="145"/>
      <c r="K6" s="41"/>
      <c r="L6" s="41"/>
      <c r="M6" s="41"/>
      <c r="N6" s="4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5.75" customHeight="1">
      <c r="A7" s="589" t="s">
        <v>127</v>
      </c>
      <c r="B7" s="580"/>
      <c r="C7" s="580"/>
      <c r="D7" s="581"/>
      <c r="E7" s="43"/>
      <c r="F7" s="611" t="s">
        <v>128</v>
      </c>
      <c r="G7" s="612"/>
      <c r="H7" s="612"/>
      <c r="I7" s="613"/>
      <c r="J7" s="146"/>
      <c r="K7" s="601" t="s">
        <v>55</v>
      </c>
      <c r="L7" s="580"/>
      <c r="M7" s="580"/>
      <c r="N7" s="58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5.75" customHeight="1">
      <c r="A8" s="44"/>
      <c r="B8" s="578" t="s">
        <v>129</v>
      </c>
      <c r="C8" s="569"/>
      <c r="D8" s="45">
        <v>24</v>
      </c>
      <c r="E8" s="43"/>
      <c r="F8" s="579" t="s">
        <v>381</v>
      </c>
      <c r="G8" s="580"/>
      <c r="H8" s="580"/>
      <c r="I8" s="581"/>
      <c r="J8" s="142"/>
      <c r="K8" s="588" t="s">
        <v>49</v>
      </c>
      <c r="L8" s="580"/>
      <c r="M8" s="580"/>
      <c r="N8" s="58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5.75" customHeight="1">
      <c r="A9" s="44"/>
      <c r="B9" s="578" t="s">
        <v>130</v>
      </c>
      <c r="C9" s="569"/>
      <c r="D9" s="47">
        <v>200</v>
      </c>
      <c r="E9" s="43"/>
      <c r="F9" s="583"/>
      <c r="G9" s="582" t="s">
        <v>131</v>
      </c>
      <c r="H9" s="569"/>
      <c r="I9" s="48" t="s">
        <v>295</v>
      </c>
      <c r="K9" s="253" t="s">
        <v>346</v>
      </c>
      <c r="L9" s="586" t="s">
        <v>132</v>
      </c>
      <c r="M9" s="587"/>
      <c r="N9" s="65">
        <f>IFERROR(VLOOKUP(K9,COTAÇÕES!$A$7:$F$65,6,0),"0")</f>
        <v>1974.6166666666668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5.75" customHeight="1">
      <c r="A10" s="44"/>
      <c r="B10" s="578" t="s">
        <v>133</v>
      </c>
      <c r="C10" s="569"/>
      <c r="D10" s="51">
        <v>3.5000000000000003E-2</v>
      </c>
      <c r="E10" s="43"/>
      <c r="F10" s="584"/>
      <c r="G10" s="582" t="s">
        <v>134</v>
      </c>
      <c r="H10" s="569"/>
      <c r="I10" s="48">
        <v>2014</v>
      </c>
      <c r="K10" s="253" t="s">
        <v>380</v>
      </c>
      <c r="L10" s="586" t="s">
        <v>135</v>
      </c>
      <c r="M10" s="587"/>
      <c r="N10" s="65">
        <f>IFERROR(VLOOKUP(K10,COTAÇÕES!$A$7:$F$65,6,0),"0")</f>
        <v>730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5.75" customHeight="1">
      <c r="A11" s="15"/>
      <c r="B11" s="15"/>
      <c r="C11" s="15"/>
      <c r="D11" s="15"/>
      <c r="E11" s="43"/>
      <c r="F11" s="585"/>
      <c r="G11" s="582" t="s">
        <v>136</v>
      </c>
      <c r="H11" s="569"/>
      <c r="I11" s="52">
        <v>129088</v>
      </c>
      <c r="J11" s="142"/>
      <c r="K11" s="588" t="s">
        <v>126</v>
      </c>
      <c r="L11" s="580"/>
      <c r="M11" s="580"/>
      <c r="N11" s="58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5.75" customHeight="1">
      <c r="A12" s="589" t="s">
        <v>137</v>
      </c>
      <c r="B12" s="580"/>
      <c r="C12" s="580"/>
      <c r="D12" s="581"/>
      <c r="E12" s="43"/>
      <c r="F12" s="579" t="s">
        <v>382</v>
      </c>
      <c r="G12" s="580"/>
      <c r="H12" s="580"/>
      <c r="I12" s="581"/>
      <c r="K12" s="49"/>
      <c r="L12" s="593" t="s">
        <v>138</v>
      </c>
      <c r="M12" s="594"/>
      <c r="N12" s="6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.75" customHeight="1">
      <c r="A13" s="44"/>
      <c r="B13" s="578" t="s">
        <v>139</v>
      </c>
      <c r="C13" s="569"/>
      <c r="D13" s="51">
        <v>6.8199999999999997E-2</v>
      </c>
      <c r="E13" s="43"/>
      <c r="F13" s="590"/>
      <c r="G13" s="595" t="s">
        <v>131</v>
      </c>
      <c r="H13" s="592"/>
      <c r="I13" s="53"/>
      <c r="K13" s="49"/>
      <c r="L13" s="586" t="s">
        <v>140</v>
      </c>
      <c r="M13" s="587"/>
      <c r="N13" s="6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75" customHeight="1">
      <c r="A14" s="44"/>
      <c r="B14" s="54" t="s">
        <v>141</v>
      </c>
      <c r="C14" s="54"/>
      <c r="D14" s="55"/>
      <c r="E14" s="43"/>
      <c r="F14" s="584"/>
      <c r="G14" s="591" t="s">
        <v>134</v>
      </c>
      <c r="H14" s="592"/>
      <c r="I14" s="48"/>
      <c r="J14" s="142"/>
      <c r="K14" s="588" t="s">
        <v>142</v>
      </c>
      <c r="L14" s="580"/>
      <c r="M14" s="580"/>
      <c r="N14" s="58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5.75" customHeight="1">
      <c r="A15" s="44"/>
      <c r="B15" s="56"/>
      <c r="C15" s="56">
        <v>2024</v>
      </c>
      <c r="D15" s="51">
        <v>3.7199999999999997E-2</v>
      </c>
      <c r="E15" s="43">
        <f ca="1">IF(D8&gt;=12-MONTH(TODAY()),(D$13)/12*(12-MONTH(TODAY())),(D$13)/12*D8)</f>
        <v>2.2733333333333331E-2</v>
      </c>
      <c r="F15" s="585"/>
      <c r="G15" s="596" t="s">
        <v>143</v>
      </c>
      <c r="H15" s="597"/>
      <c r="I15" s="57"/>
      <c r="J15" s="142"/>
      <c r="K15" s="49"/>
      <c r="L15" s="598" t="s">
        <v>144</v>
      </c>
      <c r="M15" s="599"/>
      <c r="N15" s="5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.75" customHeight="1">
      <c r="A16" s="58"/>
      <c r="B16" s="56"/>
      <c r="C16" s="56">
        <v>2025</v>
      </c>
      <c r="D16" s="51">
        <v>3.6299999999999999E-2</v>
      </c>
      <c r="E16" s="43">
        <f ca="1">IF(D$8&gt;=24-MONTH(TODAY()),D15+D$13,IF(D$8-12+MONTH(TODAY())&lt;0,0,(D15+D$13)/12*(D$8-12+MONTH(TODAY()))))</f>
        <v>0.10539999999999999</v>
      </c>
      <c r="F16" s="600" t="s">
        <v>145</v>
      </c>
      <c r="G16" s="580"/>
      <c r="H16" s="580"/>
      <c r="I16" s="581"/>
      <c r="J16" s="142"/>
      <c r="K16" s="588" t="s">
        <v>146</v>
      </c>
      <c r="L16" s="580"/>
      <c r="M16" s="580"/>
      <c r="N16" s="58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44"/>
      <c r="B17" s="56"/>
      <c r="C17" s="56">
        <v>2026</v>
      </c>
      <c r="D17" s="51">
        <v>3.5000000000000003E-2</v>
      </c>
      <c r="E17" s="43">
        <f ca="1">IF(D$8&gt;=36-MONTH(TODAY()),D16+D$13,IF(D$8-24+MONTH(TODAY())&lt;0,0,(D16+D$13)/12*(D$8-24+MONTH(TODAY()))))</f>
        <v>6.9666666666666668E-2</v>
      </c>
      <c r="F17" s="590"/>
      <c r="G17" s="595" t="s">
        <v>131</v>
      </c>
      <c r="H17" s="592"/>
      <c r="I17" s="59"/>
      <c r="J17" s="142"/>
      <c r="K17" s="60"/>
      <c r="L17" s="598" t="s">
        <v>147</v>
      </c>
      <c r="M17" s="599"/>
      <c r="N17" s="6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58"/>
      <c r="B18" s="56"/>
      <c r="C18" s="56">
        <v>2027</v>
      </c>
      <c r="D18" s="51">
        <v>0.03</v>
      </c>
      <c r="E18" s="43">
        <f ca="1">IF(D$8&gt;=48-MONTH(TODAY()),D17+D$13,IF(D$8-36+MONTH(TODAY())&lt;0,0,(D17+D$13)/12*(D$8-36+MONTH(TODAY()))))</f>
        <v>0</v>
      </c>
      <c r="F18" s="584"/>
      <c r="G18" s="591" t="s">
        <v>134</v>
      </c>
      <c r="H18" s="592"/>
      <c r="I18" s="62"/>
      <c r="J18" s="142"/>
      <c r="K18" s="15"/>
      <c r="L18" s="15"/>
      <c r="M18" s="15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58"/>
      <c r="B19" s="56"/>
      <c r="C19" s="56">
        <v>2028</v>
      </c>
      <c r="D19" s="51">
        <v>0.03</v>
      </c>
      <c r="E19" s="43">
        <f ca="1">IF(D$8&gt;=60-MONTH(TODAY()),D18+D$13,IF(D$8-48+MONTH(TODAY())&lt;0,0,(D18+D$13)/12*(D$8-48+MONTH(TODAY()))))</f>
        <v>0</v>
      </c>
      <c r="F19" s="585"/>
      <c r="G19" s="596" t="s">
        <v>148</v>
      </c>
      <c r="H19" s="597"/>
      <c r="I19" s="63"/>
      <c r="J19" s="142"/>
      <c r="K19" s="601" t="s">
        <v>149</v>
      </c>
      <c r="L19" s="580"/>
      <c r="M19" s="580"/>
      <c r="N19" s="58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58"/>
      <c r="B20" s="615">
        <v>2029</v>
      </c>
      <c r="C20" s="569"/>
      <c r="D20" s="51">
        <v>0.03</v>
      </c>
      <c r="E20" s="43">
        <f ca="1">IF(D$8&gt;=72-MONTH(TODAY()),D19+D$13,IF(D$8-60+MONTH(TODAY())&lt;0,0,(D19+D$13)/12*(D$8-60+MONTH(TODAY()))))</f>
        <v>0</v>
      </c>
      <c r="F20" s="600" t="s">
        <v>150</v>
      </c>
      <c r="G20" s="580"/>
      <c r="H20" s="580"/>
      <c r="I20" s="581"/>
      <c r="J20" s="142"/>
      <c r="K20" s="588" t="s">
        <v>151</v>
      </c>
      <c r="L20" s="580"/>
      <c r="M20" s="580"/>
      <c r="N20" s="58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5"/>
      <c r="B21" s="1"/>
      <c r="C21" s="1"/>
      <c r="D21" s="1"/>
      <c r="E21" s="43"/>
      <c r="F21" s="590"/>
      <c r="G21" s="595" t="s">
        <v>131</v>
      </c>
      <c r="H21" s="592"/>
      <c r="I21" s="64"/>
      <c r="K21" s="253" t="s">
        <v>352</v>
      </c>
      <c r="L21" s="604" t="s">
        <v>152</v>
      </c>
      <c r="M21" s="569"/>
      <c r="N21" s="65">
        <v>182.32</v>
      </c>
      <c r="O21" s="149" t="s">
        <v>353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5"/>
      <c r="B22" s="15"/>
      <c r="C22" s="15"/>
      <c r="D22" s="15"/>
      <c r="E22" s="43"/>
      <c r="F22" s="584"/>
      <c r="G22" s="591" t="s">
        <v>134</v>
      </c>
      <c r="H22" s="592"/>
      <c r="I22" s="64"/>
      <c r="K22" s="253" t="s">
        <v>328</v>
      </c>
      <c r="L22" s="604" t="s">
        <v>153</v>
      </c>
      <c r="M22" s="569"/>
      <c r="N22" s="65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5"/>
      <c r="B23" s="15"/>
      <c r="C23" s="15"/>
      <c r="D23" s="15"/>
      <c r="E23" s="43"/>
      <c r="F23" s="585"/>
      <c r="G23" s="596" t="s">
        <v>154</v>
      </c>
      <c r="H23" s="597"/>
      <c r="I23" s="66"/>
      <c r="K23" s="253" t="s">
        <v>352</v>
      </c>
      <c r="L23" s="604" t="s">
        <v>155</v>
      </c>
      <c r="M23" s="569"/>
      <c r="N23" s="65">
        <v>157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5"/>
      <c r="B24" s="15"/>
      <c r="C24" s="15"/>
      <c r="D24" s="15"/>
      <c r="E24" s="43"/>
      <c r="F24" s="46"/>
      <c r="G24" s="602"/>
      <c r="H24" s="569"/>
      <c r="I24" s="67"/>
      <c r="K24" s="253"/>
      <c r="L24" s="68" t="s">
        <v>156</v>
      </c>
      <c r="M24" s="68"/>
      <c r="N24" s="65">
        <f>I11*0.01</f>
        <v>1290.8800000000001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5"/>
      <c r="B25" s="15"/>
      <c r="C25" s="15"/>
      <c r="D25" s="15"/>
      <c r="E25" s="43"/>
      <c r="F25" s="603" t="s">
        <v>157</v>
      </c>
      <c r="G25" s="580"/>
      <c r="H25" s="580"/>
      <c r="I25" s="581"/>
      <c r="K25" s="253" t="s">
        <v>366</v>
      </c>
      <c r="L25" s="604" t="s">
        <v>158</v>
      </c>
      <c r="M25" s="569"/>
      <c r="N25" s="65">
        <f>IFERROR(VLOOKUP(K25,COTAÇÕES!$A$7:$F$65,6,0),"0")</f>
        <v>170.23809523809524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5"/>
      <c r="B26" s="15"/>
      <c r="C26" s="15"/>
      <c r="D26" s="15"/>
      <c r="E26" s="43"/>
      <c r="F26" s="614" t="s">
        <v>384</v>
      </c>
      <c r="G26" s="580"/>
      <c r="H26" s="580"/>
      <c r="I26" s="581"/>
      <c r="K26" s="253" t="s">
        <v>365</v>
      </c>
      <c r="L26" s="604" t="s">
        <v>159</v>
      </c>
      <c r="M26" s="569"/>
      <c r="N26" s="65">
        <f>IFERROR(VLOOKUP(K26,COTAÇÕES!$A$7:$F$65,6,0),"0")</f>
        <v>41.95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5"/>
      <c r="B27" s="15"/>
      <c r="C27" s="15"/>
      <c r="D27" s="15"/>
      <c r="E27" s="43"/>
      <c r="F27" s="69"/>
      <c r="G27" s="608" t="s">
        <v>59</v>
      </c>
      <c r="H27" s="569"/>
      <c r="I27" s="70">
        <v>2651.23</v>
      </c>
      <c r="K27" s="253" t="s">
        <v>352</v>
      </c>
      <c r="L27" s="604" t="s">
        <v>160</v>
      </c>
      <c r="M27" s="569"/>
      <c r="N27" s="65">
        <v>90.08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5"/>
      <c r="B28" s="15"/>
      <c r="C28" s="15"/>
      <c r="D28" s="15"/>
      <c r="E28" s="43"/>
      <c r="F28" s="71"/>
      <c r="G28" s="605" t="s">
        <v>161</v>
      </c>
      <c r="H28" s="606"/>
      <c r="I28" s="72">
        <v>390.15</v>
      </c>
      <c r="J28" s="142"/>
      <c r="K28" s="588" t="s">
        <v>162</v>
      </c>
      <c r="L28" s="580"/>
      <c r="M28" s="580"/>
      <c r="N28" s="58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5"/>
      <c r="B29" s="15"/>
      <c r="C29" s="15"/>
      <c r="D29" s="15"/>
      <c r="E29" s="43"/>
      <c r="F29" s="614" t="s">
        <v>385</v>
      </c>
      <c r="G29" s="580"/>
      <c r="H29" s="580"/>
      <c r="I29" s="581"/>
      <c r="K29" s="253" t="s">
        <v>352</v>
      </c>
      <c r="L29" s="604" t="s">
        <v>163</v>
      </c>
      <c r="M29" s="569"/>
      <c r="N29" s="65">
        <v>5.81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609"/>
      <c r="B30" s="610"/>
      <c r="C30" s="610"/>
      <c r="D30" s="569"/>
      <c r="E30" s="43"/>
      <c r="F30" s="69"/>
      <c r="G30" s="608" t="s">
        <v>59</v>
      </c>
      <c r="H30" s="569"/>
      <c r="I30" s="70"/>
      <c r="K30" s="253" t="s">
        <v>347</v>
      </c>
      <c r="L30" s="604" t="s">
        <v>164</v>
      </c>
      <c r="M30" s="569"/>
      <c r="N30" s="65">
        <f>IFERROR(VLOOKUP(K30,COTAÇÕES!$A$7:$F$65,6,0),"0")</f>
        <v>34.03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46"/>
      <c r="B31" s="73"/>
      <c r="C31" s="46"/>
      <c r="D31" s="42"/>
      <c r="E31" s="43"/>
      <c r="F31" s="74"/>
      <c r="G31" s="605" t="s">
        <v>165</v>
      </c>
      <c r="H31" s="606"/>
      <c r="I31" s="72"/>
      <c r="K31" s="253" t="s">
        <v>348</v>
      </c>
      <c r="L31" s="604" t="s">
        <v>166</v>
      </c>
      <c r="M31" s="569"/>
      <c r="N31" s="65">
        <f>IFERROR(VLOOKUP(K31,COTAÇÕES!$A$7:$F$65,6,0),"0")</f>
        <v>40.303333333333335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75"/>
      <c r="B32" s="15"/>
      <c r="C32" s="15"/>
      <c r="D32" s="15"/>
      <c r="E32" s="43"/>
      <c r="F32" s="607" t="s">
        <v>167</v>
      </c>
      <c r="G32" s="580"/>
      <c r="H32" s="580"/>
      <c r="I32" s="581"/>
      <c r="K32" s="253" t="s">
        <v>349</v>
      </c>
      <c r="L32" s="604" t="s">
        <v>168</v>
      </c>
      <c r="M32" s="569"/>
      <c r="N32" s="65">
        <f>IFERROR(VLOOKUP(K32,COTAÇÕES!$A$7:$F$65,6,0),"0")</f>
        <v>50.613333333333337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75"/>
      <c r="B33" s="15"/>
      <c r="C33" s="15"/>
      <c r="D33" s="15"/>
      <c r="E33" s="43"/>
      <c r="F33" s="76"/>
      <c r="G33" s="608" t="s">
        <v>59</v>
      </c>
      <c r="H33" s="569"/>
      <c r="I33" s="70"/>
      <c r="K33" s="253" t="s">
        <v>350</v>
      </c>
      <c r="L33" s="604" t="s">
        <v>169</v>
      </c>
      <c r="M33" s="569"/>
      <c r="N33" s="65">
        <f>IFERROR(VLOOKUP(K33,COTAÇÕES!$A$7:$F$65,6,0),"0")</f>
        <v>66.100000000000009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75"/>
      <c r="B34" s="15"/>
      <c r="C34" s="15"/>
      <c r="D34" s="15"/>
      <c r="E34" s="43"/>
      <c r="F34" s="74"/>
      <c r="G34" s="605" t="s">
        <v>170</v>
      </c>
      <c r="H34" s="606"/>
      <c r="I34" s="72"/>
      <c r="K34" s="253" t="s">
        <v>351</v>
      </c>
      <c r="L34" s="604" t="s">
        <v>297</v>
      </c>
      <c r="M34" s="569"/>
      <c r="N34" s="65">
        <f>IFERROR(VLOOKUP(K34,COTAÇÕES!$A$7:$F$65,6,0),"0")</f>
        <v>69.566666666666663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75"/>
      <c r="B35" s="15"/>
      <c r="C35" s="15"/>
      <c r="D35" s="15"/>
      <c r="E35" s="43"/>
      <c r="F35" s="607" t="s">
        <v>171</v>
      </c>
      <c r="G35" s="580"/>
      <c r="H35" s="580"/>
      <c r="I35" s="581"/>
      <c r="J35" s="147"/>
      <c r="K35" s="253"/>
      <c r="L35" s="604" t="s">
        <v>172</v>
      </c>
      <c r="M35" s="569"/>
      <c r="N35" s="6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75"/>
      <c r="B36" s="15"/>
      <c r="C36" s="15"/>
      <c r="D36" s="15"/>
      <c r="E36" s="43"/>
      <c r="F36" s="76"/>
      <c r="G36" s="608" t="s">
        <v>59</v>
      </c>
      <c r="H36" s="569"/>
      <c r="I36" s="70"/>
      <c r="J36" s="147"/>
      <c r="K36" s="253" t="s">
        <v>383</v>
      </c>
      <c r="L36" s="616" t="s">
        <v>29</v>
      </c>
      <c r="M36" s="569"/>
      <c r="N36" s="50">
        <f>COMPOSIÇÕES!G6</f>
        <v>119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75"/>
      <c r="B37" s="15"/>
      <c r="C37" s="15"/>
      <c r="D37" s="15"/>
      <c r="E37" s="43"/>
      <c r="F37" s="74"/>
      <c r="G37" s="605" t="s">
        <v>173</v>
      </c>
      <c r="H37" s="606"/>
      <c r="I37" s="72"/>
      <c r="J37" s="147"/>
      <c r="K37" s="253"/>
      <c r="L37" s="616" t="s">
        <v>30</v>
      </c>
      <c r="M37" s="569"/>
      <c r="N37" s="5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77"/>
      <c r="B38" s="78"/>
      <c r="C38" s="78"/>
      <c r="D38" s="78"/>
      <c r="E38" s="79"/>
      <c r="F38" s="617" t="s">
        <v>174</v>
      </c>
      <c r="G38" s="618"/>
      <c r="H38" s="619" t="s">
        <v>296</v>
      </c>
      <c r="I38" s="620"/>
      <c r="J38" s="148"/>
      <c r="K38" s="49"/>
      <c r="L38" s="616" t="s">
        <v>175</v>
      </c>
      <c r="M38" s="592"/>
      <c r="N38" s="5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5"/>
      <c r="B39" s="15"/>
      <c r="C39" s="15"/>
      <c r="D39" s="75"/>
      <c r="E39" s="43"/>
      <c r="F39" s="80"/>
      <c r="G39" s="80"/>
      <c r="H39" s="621"/>
      <c r="I39" s="622"/>
      <c r="J39" s="147"/>
      <c r="K39" s="60"/>
      <c r="L39" s="623" t="s">
        <v>146</v>
      </c>
      <c r="M39" s="606"/>
      <c r="N39" s="6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5"/>
      <c r="B40" s="15"/>
      <c r="C40" s="15"/>
      <c r="D40" s="75"/>
      <c r="E40" s="43"/>
      <c r="F40" s="15"/>
      <c r="G40" s="15"/>
      <c r="H40" s="15"/>
      <c r="I40" s="15"/>
      <c r="J40" s="147"/>
      <c r="K40" s="81"/>
      <c r="L40" s="82" t="s">
        <v>176</v>
      </c>
      <c r="M40" s="82"/>
      <c r="N40" s="83">
        <v>250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5"/>
      <c r="B41" s="15"/>
      <c r="C41" s="15"/>
      <c r="D41" s="75"/>
      <c r="E41" s="43"/>
      <c r="F41" s="15"/>
      <c r="G41" s="15"/>
      <c r="H41" s="15"/>
      <c r="I41" s="15"/>
      <c r="J41" s="147"/>
      <c r="K41" s="15"/>
      <c r="L41" s="15"/>
      <c r="M41" s="15"/>
      <c r="N41" s="15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5"/>
      <c r="B42" s="15"/>
      <c r="C42" s="15"/>
      <c r="D42" s="75"/>
      <c r="E42" s="43"/>
      <c r="F42" s="15"/>
      <c r="G42" s="15"/>
      <c r="H42" s="15"/>
      <c r="I42" s="15"/>
      <c r="J42" s="147"/>
      <c r="K42" s="15"/>
      <c r="L42" s="15"/>
      <c r="M42" s="1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5"/>
      <c r="B43" s="15"/>
      <c r="C43" s="15"/>
      <c r="D43" s="75"/>
      <c r="E43" s="43"/>
      <c r="F43" s="15"/>
      <c r="G43" s="15"/>
      <c r="H43" s="15"/>
      <c r="I43" s="15"/>
      <c r="J43" s="147"/>
      <c r="K43" s="15"/>
      <c r="L43" s="15"/>
      <c r="M43" s="15"/>
      <c r="N43" s="1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5"/>
      <c r="B44" s="15"/>
      <c r="C44" s="15"/>
      <c r="D44" s="75"/>
      <c r="E44" s="43"/>
      <c r="F44" s="15"/>
      <c r="G44" s="15"/>
      <c r="H44" s="15"/>
      <c r="I44" s="15"/>
      <c r="J44" s="147"/>
      <c r="K44" s="15"/>
      <c r="L44" s="15"/>
      <c r="M44" s="15"/>
      <c r="N44" s="1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5"/>
      <c r="B45" s="15"/>
      <c r="C45" s="15"/>
      <c r="D45" s="75"/>
      <c r="E45" s="43"/>
      <c r="F45" s="15"/>
      <c r="G45" s="15"/>
      <c r="H45" s="15"/>
      <c r="I45" s="15"/>
      <c r="J45" s="147"/>
      <c r="K45" s="15"/>
      <c r="L45" s="15"/>
      <c r="M45" s="15"/>
      <c r="N45" s="1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5"/>
      <c r="B46" s="15"/>
      <c r="C46" s="15"/>
      <c r="D46" s="75"/>
      <c r="E46" s="43"/>
      <c r="F46" s="15"/>
      <c r="G46" s="15"/>
      <c r="H46" s="15"/>
      <c r="I46" s="15"/>
      <c r="J46" s="147"/>
      <c r="K46" s="15"/>
      <c r="L46" s="15"/>
      <c r="M46" s="15"/>
      <c r="N46" s="1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5"/>
      <c r="B47" s="15"/>
      <c r="C47" s="15"/>
      <c r="D47" s="75"/>
      <c r="E47" s="43"/>
      <c r="F47" s="15"/>
      <c r="G47" s="15"/>
      <c r="H47" s="15"/>
      <c r="I47" s="15"/>
      <c r="J47" s="147"/>
      <c r="K47" s="15"/>
      <c r="L47" s="15"/>
      <c r="M47" s="15"/>
      <c r="N47" s="1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5"/>
      <c r="B48" s="15"/>
      <c r="C48" s="15"/>
      <c r="D48" s="75"/>
      <c r="E48" s="43"/>
      <c r="F48" s="15"/>
      <c r="G48" s="15"/>
      <c r="H48" s="15"/>
      <c r="I48" s="15"/>
      <c r="J48" s="147"/>
      <c r="K48" s="15"/>
      <c r="L48" s="15"/>
      <c r="M48" s="15"/>
      <c r="N48" s="1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5"/>
      <c r="B49" s="15"/>
      <c r="C49" s="15"/>
      <c r="D49" s="75"/>
      <c r="E49" s="43"/>
      <c r="F49" s="15"/>
      <c r="G49" s="15"/>
      <c r="H49" s="15"/>
      <c r="I49" s="15"/>
      <c r="J49" s="147"/>
      <c r="K49" s="15"/>
      <c r="L49" s="15"/>
      <c r="M49" s="15"/>
      <c r="N49" s="1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5"/>
      <c r="B50" s="15"/>
      <c r="C50" s="15"/>
      <c r="D50" s="75"/>
      <c r="E50" s="43"/>
      <c r="F50" s="15"/>
      <c r="G50" s="15"/>
      <c r="H50" s="15"/>
      <c r="I50" s="15"/>
      <c r="J50" s="147"/>
      <c r="K50" s="15"/>
      <c r="L50" s="15"/>
      <c r="M50" s="15"/>
      <c r="N50" s="1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5"/>
      <c r="B51" s="15"/>
      <c r="C51" s="15"/>
      <c r="D51" s="75"/>
      <c r="E51" s="43"/>
      <c r="F51" s="15"/>
      <c r="G51" s="15"/>
      <c r="H51" s="15"/>
      <c r="I51" s="15"/>
      <c r="J51" s="147"/>
      <c r="K51" s="15"/>
      <c r="L51" s="15"/>
      <c r="M51" s="15"/>
      <c r="N51" s="1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5"/>
      <c r="B52" s="15"/>
      <c r="C52" s="15"/>
      <c r="D52" s="75"/>
      <c r="E52" s="43"/>
      <c r="F52" s="15"/>
      <c r="G52" s="15"/>
      <c r="H52" s="15"/>
      <c r="I52" s="15"/>
      <c r="J52" s="147"/>
      <c r="K52" s="15"/>
      <c r="L52" s="15"/>
      <c r="M52" s="15"/>
      <c r="N52" s="1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5"/>
      <c r="B53" s="15"/>
      <c r="C53" s="15"/>
      <c r="D53" s="75"/>
      <c r="E53" s="43"/>
      <c r="F53" s="15"/>
      <c r="G53" s="15"/>
      <c r="H53" s="15"/>
      <c r="I53" s="15"/>
      <c r="J53" s="147"/>
      <c r="K53" s="15"/>
      <c r="L53" s="15"/>
      <c r="M53" s="15"/>
      <c r="N53" s="1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5"/>
      <c r="B54" s="15"/>
      <c r="C54" s="15"/>
      <c r="D54" s="75"/>
      <c r="E54" s="43"/>
      <c r="F54" s="15"/>
      <c r="G54" s="15"/>
      <c r="H54" s="15"/>
      <c r="I54" s="15"/>
      <c r="J54" s="147"/>
      <c r="K54" s="15"/>
      <c r="L54" s="15"/>
      <c r="M54" s="15"/>
      <c r="N54" s="1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5"/>
      <c r="B55" s="15"/>
      <c r="C55" s="15"/>
      <c r="D55" s="75"/>
      <c r="E55" s="43"/>
      <c r="F55" s="15"/>
      <c r="G55" s="15"/>
      <c r="H55" s="15"/>
      <c r="I55" s="15"/>
      <c r="J55" s="147"/>
      <c r="K55" s="15"/>
      <c r="L55" s="15"/>
      <c r="M55" s="15"/>
      <c r="N55" s="1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5"/>
      <c r="B56" s="15"/>
      <c r="C56" s="15"/>
      <c r="D56" s="75"/>
      <c r="E56" s="43"/>
      <c r="F56" s="15"/>
      <c r="G56" s="15"/>
      <c r="H56" s="15"/>
      <c r="I56" s="15"/>
      <c r="J56" s="147"/>
      <c r="K56" s="15"/>
      <c r="L56" s="15"/>
      <c r="M56" s="15"/>
      <c r="N56" s="1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5"/>
      <c r="B57" s="15"/>
      <c r="C57" s="15"/>
      <c r="D57" s="75"/>
      <c r="E57" s="43"/>
      <c r="F57" s="15"/>
      <c r="G57" s="15"/>
      <c r="H57" s="15"/>
      <c r="I57" s="15"/>
      <c r="J57" s="147"/>
      <c r="K57" s="15"/>
      <c r="L57" s="15"/>
      <c r="M57" s="15"/>
      <c r="N57" s="1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5"/>
      <c r="B58" s="15"/>
      <c r="C58" s="15"/>
      <c r="D58" s="75"/>
      <c r="E58" s="43"/>
      <c r="F58" s="15"/>
      <c r="G58" s="15"/>
      <c r="H58" s="15"/>
      <c r="I58" s="15"/>
      <c r="J58" s="147"/>
      <c r="K58" s="15"/>
      <c r="L58" s="15"/>
      <c r="M58" s="15"/>
      <c r="N58" s="1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5"/>
      <c r="B59" s="15"/>
      <c r="C59" s="15"/>
      <c r="D59" s="75"/>
      <c r="E59" s="43"/>
      <c r="F59" s="15"/>
      <c r="G59" s="15"/>
      <c r="H59" s="15"/>
      <c r="I59" s="15"/>
      <c r="J59" s="147"/>
      <c r="K59" s="15"/>
      <c r="L59" s="15"/>
      <c r="M59" s="15"/>
      <c r="N59" s="1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5"/>
      <c r="B60" s="15"/>
      <c r="C60" s="15"/>
      <c r="D60" s="75"/>
      <c r="E60" s="43"/>
      <c r="F60" s="15"/>
      <c r="G60" s="15"/>
      <c r="H60" s="15"/>
      <c r="I60" s="15"/>
      <c r="J60" s="147"/>
      <c r="K60" s="15"/>
      <c r="L60" s="15"/>
      <c r="M60" s="15"/>
      <c r="N60" s="1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5"/>
      <c r="B61" s="15"/>
      <c r="C61" s="15"/>
      <c r="D61" s="75"/>
      <c r="E61" s="43"/>
      <c r="F61" s="15"/>
      <c r="G61" s="15"/>
      <c r="H61" s="15"/>
      <c r="I61" s="15"/>
      <c r="J61" s="147"/>
      <c r="K61" s="15"/>
      <c r="L61" s="15"/>
      <c r="M61" s="15"/>
      <c r="N61" s="1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5"/>
      <c r="B62" s="15"/>
      <c r="C62" s="15"/>
      <c r="D62" s="75"/>
      <c r="E62" s="43"/>
      <c r="F62" s="15"/>
      <c r="G62" s="15"/>
      <c r="H62" s="15"/>
      <c r="I62" s="15"/>
      <c r="J62" s="147"/>
      <c r="K62" s="15"/>
      <c r="L62" s="15"/>
      <c r="M62" s="15"/>
      <c r="N62" s="1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5"/>
      <c r="B63" s="15"/>
      <c r="C63" s="15"/>
      <c r="D63" s="75"/>
      <c r="E63" s="43"/>
      <c r="F63" s="15"/>
      <c r="G63" s="15"/>
      <c r="H63" s="15"/>
      <c r="I63" s="15"/>
      <c r="J63" s="147"/>
      <c r="K63" s="15"/>
      <c r="L63" s="15"/>
      <c r="M63" s="15"/>
      <c r="N63" s="1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5"/>
      <c r="B64" s="15"/>
      <c r="C64" s="15"/>
      <c r="D64" s="75"/>
      <c r="E64" s="43"/>
      <c r="F64" s="15"/>
      <c r="G64" s="15"/>
      <c r="H64" s="15"/>
      <c r="I64" s="15"/>
      <c r="J64" s="147"/>
      <c r="K64" s="15"/>
      <c r="L64" s="15"/>
      <c r="M64" s="15"/>
      <c r="N64" s="1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5"/>
      <c r="B65" s="15"/>
      <c r="C65" s="15"/>
      <c r="D65" s="75"/>
      <c r="E65" s="43"/>
      <c r="F65" s="15"/>
      <c r="G65" s="15"/>
      <c r="H65" s="15"/>
      <c r="I65" s="15"/>
      <c r="J65" s="147"/>
      <c r="K65" s="15"/>
      <c r="L65" s="15"/>
      <c r="M65" s="15"/>
      <c r="N65" s="1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5"/>
      <c r="B66" s="15"/>
      <c r="C66" s="15"/>
      <c r="D66" s="75"/>
      <c r="E66" s="43"/>
      <c r="F66" s="15"/>
      <c r="G66" s="15"/>
      <c r="H66" s="15"/>
      <c r="I66" s="15"/>
      <c r="J66" s="147"/>
      <c r="K66" s="15"/>
      <c r="L66" s="15"/>
      <c r="M66" s="15"/>
      <c r="N66" s="1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5"/>
      <c r="B67" s="15"/>
      <c r="C67" s="15"/>
      <c r="D67" s="75"/>
      <c r="E67" s="43"/>
      <c r="F67" s="15"/>
      <c r="G67" s="15"/>
      <c r="H67" s="15"/>
      <c r="I67" s="15"/>
      <c r="J67" s="147"/>
      <c r="K67" s="15"/>
      <c r="L67" s="15"/>
      <c r="M67" s="15"/>
      <c r="N67" s="1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5"/>
      <c r="B68" s="15"/>
      <c r="C68" s="15"/>
      <c r="D68" s="75"/>
      <c r="E68" s="43"/>
      <c r="F68" s="15"/>
      <c r="G68" s="15"/>
      <c r="H68" s="15"/>
      <c r="I68" s="15"/>
      <c r="J68" s="147"/>
      <c r="K68" s="15"/>
      <c r="L68" s="15"/>
      <c r="M68" s="15"/>
      <c r="N68" s="1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5"/>
      <c r="B69" s="15"/>
      <c r="C69" s="15"/>
      <c r="D69" s="75"/>
      <c r="E69" s="43"/>
      <c r="F69" s="15"/>
      <c r="G69" s="15"/>
      <c r="H69" s="15"/>
      <c r="I69" s="15"/>
      <c r="J69" s="147"/>
      <c r="K69" s="15"/>
      <c r="L69" s="15"/>
      <c r="M69" s="15"/>
      <c r="N69" s="1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5"/>
      <c r="B70" s="15"/>
      <c r="C70" s="15"/>
      <c r="D70" s="75"/>
      <c r="E70" s="43"/>
      <c r="F70" s="15"/>
      <c r="G70" s="15"/>
      <c r="H70" s="15"/>
      <c r="I70" s="15"/>
      <c r="J70" s="147"/>
      <c r="K70" s="15"/>
      <c r="L70" s="15"/>
      <c r="M70" s="15"/>
      <c r="N70" s="1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5"/>
      <c r="B71" s="15"/>
      <c r="C71" s="15"/>
      <c r="D71" s="75"/>
      <c r="E71" s="43"/>
      <c r="F71" s="15"/>
      <c r="G71" s="15"/>
      <c r="H71" s="15"/>
      <c r="I71" s="15"/>
      <c r="J71" s="147"/>
      <c r="K71" s="15"/>
      <c r="L71" s="15"/>
      <c r="M71" s="15"/>
      <c r="N71" s="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5"/>
      <c r="B72" s="15"/>
      <c r="C72" s="15"/>
      <c r="D72" s="75"/>
      <c r="E72" s="43"/>
      <c r="F72" s="15"/>
      <c r="G72" s="15"/>
      <c r="H72" s="15"/>
      <c r="I72" s="15"/>
      <c r="J72" s="147"/>
      <c r="K72" s="15"/>
      <c r="L72" s="15"/>
      <c r="M72" s="15"/>
      <c r="N72" s="1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5"/>
      <c r="B73" s="15"/>
      <c r="C73" s="15"/>
      <c r="D73" s="75"/>
      <c r="E73" s="43"/>
      <c r="F73" s="15"/>
      <c r="G73" s="15"/>
      <c r="H73" s="15"/>
      <c r="I73" s="15"/>
      <c r="J73" s="147"/>
      <c r="K73" s="15"/>
      <c r="L73" s="15"/>
      <c r="M73" s="15"/>
      <c r="N73" s="1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5"/>
      <c r="B74" s="15"/>
      <c r="C74" s="15"/>
      <c r="D74" s="75"/>
      <c r="E74" s="43"/>
      <c r="F74" s="15"/>
      <c r="G74" s="15"/>
      <c r="H74" s="15"/>
      <c r="I74" s="15"/>
      <c r="J74" s="147"/>
      <c r="K74" s="15"/>
      <c r="L74" s="15"/>
      <c r="M74" s="15"/>
      <c r="N74" s="1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5"/>
      <c r="B75" s="15"/>
      <c r="C75" s="15"/>
      <c r="D75" s="75"/>
      <c r="E75" s="43"/>
      <c r="F75" s="15"/>
      <c r="G75" s="15"/>
      <c r="H75" s="15"/>
      <c r="I75" s="15"/>
      <c r="J75" s="147"/>
      <c r="K75" s="15"/>
      <c r="L75" s="15"/>
      <c r="M75" s="15"/>
      <c r="N75" s="1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5"/>
      <c r="B76" s="15"/>
      <c r="C76" s="15"/>
      <c r="D76" s="75"/>
      <c r="E76" s="43"/>
      <c r="F76" s="15"/>
      <c r="G76" s="15"/>
      <c r="H76" s="15"/>
      <c r="I76" s="15"/>
      <c r="J76" s="147"/>
      <c r="K76" s="15"/>
      <c r="L76" s="15"/>
      <c r="M76" s="15"/>
      <c r="N76" s="1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5"/>
      <c r="B77" s="15"/>
      <c r="C77" s="15"/>
      <c r="D77" s="75"/>
      <c r="E77" s="43"/>
      <c r="F77" s="15"/>
      <c r="G77" s="15"/>
      <c r="H77" s="15"/>
      <c r="I77" s="15"/>
      <c r="J77" s="147"/>
      <c r="K77" s="15"/>
      <c r="L77" s="15"/>
      <c r="M77" s="15"/>
      <c r="N77" s="1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5"/>
      <c r="B78" s="15"/>
      <c r="C78" s="15"/>
      <c r="D78" s="75"/>
      <c r="E78" s="43"/>
      <c r="F78" s="15"/>
      <c r="G78" s="15"/>
      <c r="H78" s="15"/>
      <c r="I78" s="15"/>
      <c r="J78" s="147"/>
      <c r="K78" s="15"/>
      <c r="L78" s="15"/>
      <c r="M78" s="15"/>
      <c r="N78" s="1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5"/>
      <c r="B79" s="15"/>
      <c r="C79" s="15"/>
      <c r="D79" s="75"/>
      <c r="E79" s="43"/>
      <c r="F79" s="15"/>
      <c r="G79" s="15"/>
      <c r="H79" s="15"/>
      <c r="I79" s="15"/>
      <c r="J79" s="147"/>
      <c r="K79" s="15"/>
      <c r="L79" s="15"/>
      <c r="M79" s="15"/>
      <c r="N79" s="1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5"/>
      <c r="B80" s="15"/>
      <c r="C80" s="15"/>
      <c r="D80" s="75"/>
      <c r="E80" s="43"/>
      <c r="F80" s="15"/>
      <c r="G80" s="15"/>
      <c r="H80" s="15"/>
      <c r="I80" s="15"/>
      <c r="J80" s="147"/>
      <c r="K80" s="15"/>
      <c r="L80" s="15"/>
      <c r="M80" s="15"/>
      <c r="N80" s="1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5"/>
      <c r="B81" s="15"/>
      <c r="C81" s="15"/>
      <c r="D81" s="75"/>
      <c r="E81" s="43"/>
      <c r="F81" s="15"/>
      <c r="G81" s="15"/>
      <c r="H81" s="15"/>
      <c r="I81" s="15"/>
      <c r="J81" s="147"/>
      <c r="K81" s="15"/>
      <c r="L81" s="15"/>
      <c r="M81" s="15"/>
      <c r="N81" s="1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5"/>
      <c r="B82" s="15"/>
      <c r="C82" s="15"/>
      <c r="D82" s="75"/>
      <c r="E82" s="43"/>
      <c r="F82" s="15"/>
      <c r="G82" s="15"/>
      <c r="H82" s="15"/>
      <c r="I82" s="15"/>
      <c r="J82" s="147"/>
      <c r="K82" s="15"/>
      <c r="L82" s="15"/>
      <c r="M82" s="15"/>
      <c r="N82" s="1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5"/>
      <c r="B83" s="15"/>
      <c r="C83" s="15"/>
      <c r="D83" s="75"/>
      <c r="E83" s="43"/>
      <c r="F83" s="15"/>
      <c r="G83" s="15"/>
      <c r="H83" s="15"/>
      <c r="I83" s="15"/>
      <c r="J83" s="147"/>
      <c r="K83" s="15"/>
      <c r="L83" s="15"/>
      <c r="M83" s="15"/>
      <c r="N83" s="1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5"/>
      <c r="B84" s="15"/>
      <c r="C84" s="15"/>
      <c r="D84" s="75"/>
      <c r="E84" s="43"/>
      <c r="F84" s="15"/>
      <c r="G84" s="15"/>
      <c r="H84" s="15"/>
      <c r="I84" s="15"/>
      <c r="J84" s="147"/>
      <c r="K84" s="15"/>
      <c r="L84" s="15"/>
      <c r="M84" s="15"/>
      <c r="N84" s="1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5"/>
      <c r="B85" s="15"/>
      <c r="C85" s="15"/>
      <c r="D85" s="75"/>
      <c r="E85" s="43"/>
      <c r="F85" s="15"/>
      <c r="G85" s="15"/>
      <c r="H85" s="15"/>
      <c r="I85" s="15"/>
      <c r="J85" s="147"/>
      <c r="K85" s="15"/>
      <c r="L85" s="15"/>
      <c r="M85" s="15"/>
      <c r="N85" s="1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5"/>
      <c r="B86" s="15"/>
      <c r="C86" s="15"/>
      <c r="D86" s="75"/>
      <c r="E86" s="43"/>
      <c r="F86" s="15"/>
      <c r="G86" s="15"/>
      <c r="H86" s="15"/>
      <c r="I86" s="15"/>
      <c r="J86" s="147"/>
      <c r="K86" s="15"/>
      <c r="L86" s="15"/>
      <c r="M86" s="15"/>
      <c r="N86" s="1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5"/>
      <c r="B87" s="15"/>
      <c r="C87" s="15"/>
      <c r="D87" s="75"/>
      <c r="E87" s="43"/>
      <c r="F87" s="15"/>
      <c r="G87" s="15"/>
      <c r="H87" s="15"/>
      <c r="I87" s="15"/>
      <c r="J87" s="147"/>
      <c r="K87" s="15"/>
      <c r="L87" s="15"/>
      <c r="M87" s="15"/>
      <c r="N87" s="1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5"/>
      <c r="B88" s="15"/>
      <c r="C88" s="15"/>
      <c r="D88" s="75"/>
      <c r="E88" s="43"/>
      <c r="F88" s="15"/>
      <c r="G88" s="15"/>
      <c r="H88" s="15"/>
      <c r="I88" s="15"/>
      <c r="J88" s="147"/>
      <c r="K88" s="15"/>
      <c r="L88" s="15"/>
      <c r="M88" s="15"/>
      <c r="N88" s="1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5"/>
      <c r="B89" s="15"/>
      <c r="C89" s="15"/>
      <c r="D89" s="75"/>
      <c r="E89" s="43"/>
      <c r="F89" s="15"/>
      <c r="G89" s="15"/>
      <c r="H89" s="15"/>
      <c r="I89" s="15"/>
      <c r="J89" s="147"/>
      <c r="K89" s="15"/>
      <c r="L89" s="15"/>
      <c r="M89" s="15"/>
      <c r="N89" s="1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5"/>
      <c r="B90" s="15"/>
      <c r="C90" s="15"/>
      <c r="D90" s="75"/>
      <c r="E90" s="43"/>
      <c r="F90" s="15"/>
      <c r="G90" s="15"/>
      <c r="H90" s="15"/>
      <c r="I90" s="15"/>
      <c r="J90" s="147"/>
      <c r="K90" s="15"/>
      <c r="L90" s="15"/>
      <c r="M90" s="15"/>
      <c r="N90" s="1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5"/>
      <c r="B91" s="15"/>
      <c r="C91" s="15"/>
      <c r="D91" s="75"/>
      <c r="E91" s="43"/>
      <c r="F91" s="15"/>
      <c r="G91" s="15"/>
      <c r="H91" s="15"/>
      <c r="I91" s="15"/>
      <c r="J91" s="147"/>
      <c r="K91" s="15"/>
      <c r="L91" s="15"/>
      <c r="M91" s="15"/>
      <c r="N91" s="1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5"/>
      <c r="B92" s="15"/>
      <c r="C92" s="15"/>
      <c r="D92" s="75"/>
      <c r="E92" s="43"/>
      <c r="F92" s="15"/>
      <c r="G92" s="15"/>
      <c r="H92" s="15"/>
      <c r="I92" s="15"/>
      <c r="J92" s="147"/>
      <c r="K92" s="15"/>
      <c r="L92" s="15"/>
      <c r="M92" s="15"/>
      <c r="N92" s="1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5"/>
      <c r="B93" s="15"/>
      <c r="C93" s="15"/>
      <c r="D93" s="75"/>
      <c r="E93" s="43"/>
      <c r="F93" s="15"/>
      <c r="G93" s="15"/>
      <c r="H93" s="15"/>
      <c r="I93" s="15"/>
      <c r="J93" s="147"/>
      <c r="K93" s="15"/>
      <c r="L93" s="15"/>
      <c r="M93" s="15"/>
      <c r="N93" s="1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5"/>
      <c r="B94" s="15"/>
      <c r="C94" s="15"/>
      <c r="D94" s="75"/>
      <c r="E94" s="43"/>
      <c r="F94" s="15"/>
      <c r="G94" s="15"/>
      <c r="H94" s="15"/>
      <c r="I94" s="15"/>
      <c r="J94" s="147"/>
      <c r="K94" s="15"/>
      <c r="L94" s="15"/>
      <c r="M94" s="15"/>
      <c r="N94" s="1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5"/>
      <c r="B95" s="15"/>
      <c r="C95" s="15"/>
      <c r="D95" s="75"/>
      <c r="E95" s="43"/>
      <c r="F95" s="15"/>
      <c r="G95" s="15"/>
      <c r="H95" s="15"/>
      <c r="I95" s="15"/>
      <c r="J95" s="147"/>
      <c r="K95" s="15"/>
      <c r="L95" s="15"/>
      <c r="M95" s="15"/>
      <c r="N95" s="1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5"/>
      <c r="B96" s="15"/>
      <c r="C96" s="15"/>
      <c r="D96" s="75"/>
      <c r="E96" s="43"/>
      <c r="F96" s="15"/>
      <c r="G96" s="15"/>
      <c r="H96" s="15"/>
      <c r="I96" s="15"/>
      <c r="J96" s="147"/>
      <c r="K96" s="15"/>
      <c r="L96" s="15"/>
      <c r="M96" s="15"/>
      <c r="N96" s="1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5"/>
      <c r="B97" s="15"/>
      <c r="C97" s="15"/>
      <c r="D97" s="75"/>
      <c r="E97" s="43"/>
      <c r="F97" s="15"/>
      <c r="G97" s="15"/>
      <c r="H97" s="15"/>
      <c r="I97" s="15"/>
      <c r="J97" s="147"/>
      <c r="K97" s="15"/>
      <c r="L97" s="15"/>
      <c r="M97" s="15"/>
      <c r="N97" s="1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5"/>
      <c r="B98" s="15"/>
      <c r="C98" s="15"/>
      <c r="D98" s="75"/>
      <c r="E98" s="43"/>
      <c r="F98" s="15"/>
      <c r="G98" s="15"/>
      <c r="H98" s="15"/>
      <c r="I98" s="15"/>
      <c r="J98" s="147"/>
      <c r="K98" s="15"/>
      <c r="L98" s="15"/>
      <c r="M98" s="15"/>
      <c r="N98" s="1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5"/>
      <c r="B99" s="15"/>
      <c r="C99" s="15"/>
      <c r="D99" s="75"/>
      <c r="E99" s="43"/>
      <c r="F99" s="15"/>
      <c r="G99" s="15"/>
      <c r="H99" s="15"/>
      <c r="I99" s="15"/>
      <c r="J99" s="147"/>
      <c r="K99" s="15"/>
      <c r="L99" s="15"/>
      <c r="M99" s="15"/>
      <c r="N99" s="1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5"/>
      <c r="B100" s="15"/>
      <c r="C100" s="15"/>
      <c r="D100" s="75"/>
      <c r="E100" s="43"/>
      <c r="F100" s="15"/>
      <c r="G100" s="15"/>
      <c r="H100" s="15"/>
      <c r="I100" s="15"/>
      <c r="J100" s="147"/>
      <c r="K100" s="15"/>
      <c r="L100" s="15"/>
      <c r="M100" s="15"/>
      <c r="N100" s="1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5"/>
      <c r="B101" s="15"/>
      <c r="C101" s="15"/>
      <c r="D101" s="75"/>
      <c r="E101" s="43"/>
      <c r="F101" s="15"/>
      <c r="G101" s="15"/>
      <c r="H101" s="15"/>
      <c r="I101" s="15"/>
      <c r="J101" s="147"/>
      <c r="K101" s="15"/>
      <c r="L101" s="15"/>
      <c r="M101" s="15"/>
      <c r="N101" s="1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5"/>
      <c r="B102" s="15"/>
      <c r="C102" s="15"/>
      <c r="D102" s="75"/>
      <c r="E102" s="43"/>
      <c r="F102" s="15"/>
      <c r="G102" s="15"/>
      <c r="H102" s="15"/>
      <c r="I102" s="15"/>
      <c r="J102" s="147"/>
      <c r="K102" s="15"/>
      <c r="L102" s="15"/>
      <c r="M102" s="15"/>
      <c r="N102" s="1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5"/>
      <c r="B103" s="15"/>
      <c r="C103" s="15"/>
      <c r="D103" s="75"/>
      <c r="E103" s="43"/>
      <c r="F103" s="15"/>
      <c r="G103" s="15"/>
      <c r="H103" s="15"/>
      <c r="I103" s="15"/>
      <c r="J103" s="147"/>
      <c r="K103" s="15"/>
      <c r="L103" s="15"/>
      <c r="M103" s="15"/>
      <c r="N103" s="1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5"/>
      <c r="B104" s="15"/>
      <c r="C104" s="15"/>
      <c r="D104" s="75"/>
      <c r="E104" s="43"/>
      <c r="F104" s="15"/>
      <c r="G104" s="15"/>
      <c r="H104" s="15"/>
      <c r="I104" s="15"/>
      <c r="J104" s="147"/>
      <c r="K104" s="15"/>
      <c r="L104" s="15"/>
      <c r="M104" s="15"/>
      <c r="N104" s="1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5"/>
      <c r="B105" s="15"/>
      <c r="C105" s="15"/>
      <c r="D105" s="75"/>
      <c r="E105" s="43"/>
      <c r="F105" s="15"/>
      <c r="G105" s="15"/>
      <c r="H105" s="15"/>
      <c r="I105" s="15"/>
      <c r="J105" s="147"/>
      <c r="K105" s="15"/>
      <c r="L105" s="15"/>
      <c r="M105" s="15"/>
      <c r="N105" s="1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5"/>
      <c r="B106" s="15"/>
      <c r="C106" s="15"/>
      <c r="D106" s="75"/>
      <c r="E106" s="43"/>
      <c r="F106" s="15"/>
      <c r="G106" s="15"/>
      <c r="H106" s="15"/>
      <c r="I106" s="15"/>
      <c r="J106" s="147"/>
      <c r="K106" s="15"/>
      <c r="L106" s="15"/>
      <c r="M106" s="15"/>
      <c r="N106" s="1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5"/>
      <c r="B107" s="15"/>
      <c r="C107" s="15"/>
      <c r="D107" s="75"/>
      <c r="E107" s="43"/>
      <c r="F107" s="15"/>
      <c r="G107" s="15"/>
      <c r="H107" s="15"/>
      <c r="I107" s="15"/>
      <c r="J107" s="147"/>
      <c r="K107" s="15"/>
      <c r="L107" s="15"/>
      <c r="M107" s="15"/>
      <c r="N107" s="1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5"/>
      <c r="B108" s="15"/>
      <c r="C108" s="15"/>
      <c r="D108" s="75"/>
      <c r="E108" s="43"/>
      <c r="F108" s="15"/>
      <c r="G108" s="15"/>
      <c r="H108" s="15"/>
      <c r="I108" s="15"/>
      <c r="J108" s="147"/>
      <c r="K108" s="15"/>
      <c r="L108" s="15"/>
      <c r="M108" s="15"/>
      <c r="N108" s="1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5"/>
      <c r="B109" s="15"/>
      <c r="C109" s="15"/>
      <c r="D109" s="75"/>
      <c r="E109" s="43"/>
      <c r="F109" s="15"/>
      <c r="G109" s="15"/>
      <c r="H109" s="15"/>
      <c r="I109" s="15"/>
      <c r="J109" s="147"/>
      <c r="K109" s="15"/>
      <c r="L109" s="15"/>
      <c r="M109" s="15"/>
      <c r="N109" s="1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5"/>
      <c r="B110" s="15"/>
      <c r="C110" s="15"/>
      <c r="D110" s="75"/>
      <c r="E110" s="43"/>
      <c r="F110" s="15"/>
      <c r="G110" s="15"/>
      <c r="H110" s="15"/>
      <c r="I110" s="15"/>
      <c r="J110" s="147"/>
      <c r="K110" s="15"/>
      <c r="L110" s="15"/>
      <c r="M110" s="15"/>
      <c r="N110" s="1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5"/>
      <c r="B111" s="15"/>
      <c r="C111" s="15"/>
      <c r="D111" s="75"/>
      <c r="E111" s="43"/>
      <c r="F111" s="15"/>
      <c r="G111" s="15"/>
      <c r="H111" s="15"/>
      <c r="I111" s="15"/>
      <c r="J111" s="147"/>
      <c r="K111" s="15"/>
      <c r="L111" s="15"/>
      <c r="M111" s="15"/>
      <c r="N111" s="1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5"/>
      <c r="B112" s="15"/>
      <c r="C112" s="15"/>
      <c r="D112" s="75"/>
      <c r="E112" s="43"/>
      <c r="F112" s="15"/>
      <c r="G112" s="15"/>
      <c r="H112" s="15"/>
      <c r="I112" s="15"/>
      <c r="J112" s="147"/>
      <c r="K112" s="15"/>
      <c r="L112" s="15"/>
      <c r="M112" s="15"/>
      <c r="N112" s="1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5"/>
      <c r="B113" s="15"/>
      <c r="C113" s="15"/>
      <c r="D113" s="75"/>
      <c r="E113" s="43"/>
      <c r="F113" s="15"/>
      <c r="G113" s="15"/>
      <c r="H113" s="15"/>
      <c r="I113" s="15"/>
      <c r="J113" s="147"/>
      <c r="K113" s="15"/>
      <c r="L113" s="15"/>
      <c r="M113" s="15"/>
      <c r="N113" s="1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5"/>
      <c r="B114" s="15"/>
      <c r="C114" s="15"/>
      <c r="D114" s="75"/>
      <c r="E114" s="43"/>
      <c r="F114" s="15"/>
      <c r="G114" s="15"/>
      <c r="H114" s="15"/>
      <c r="I114" s="15"/>
      <c r="J114" s="147"/>
      <c r="K114" s="15"/>
      <c r="L114" s="15"/>
      <c r="M114" s="15"/>
      <c r="N114" s="1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5"/>
      <c r="B115" s="15"/>
      <c r="C115" s="15"/>
      <c r="D115" s="75"/>
      <c r="E115" s="43"/>
      <c r="F115" s="15"/>
      <c r="G115" s="15"/>
      <c r="H115" s="15"/>
      <c r="I115" s="15"/>
      <c r="J115" s="147"/>
      <c r="K115" s="15"/>
      <c r="L115" s="15"/>
      <c r="M115" s="15"/>
      <c r="N115" s="1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5"/>
      <c r="B116" s="15"/>
      <c r="C116" s="15"/>
      <c r="D116" s="75"/>
      <c r="E116" s="43"/>
      <c r="F116" s="15"/>
      <c r="G116" s="15"/>
      <c r="H116" s="15"/>
      <c r="I116" s="15"/>
      <c r="J116" s="147"/>
      <c r="K116" s="15"/>
      <c r="L116" s="15"/>
      <c r="M116" s="15"/>
      <c r="N116" s="1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5"/>
      <c r="B117" s="15"/>
      <c r="C117" s="15"/>
      <c r="D117" s="75"/>
      <c r="E117" s="43"/>
      <c r="F117" s="15"/>
      <c r="G117" s="15"/>
      <c r="H117" s="15"/>
      <c r="I117" s="15"/>
      <c r="J117" s="147"/>
      <c r="K117" s="15"/>
      <c r="L117" s="15"/>
      <c r="M117" s="15"/>
      <c r="N117" s="1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5"/>
      <c r="B118" s="15"/>
      <c r="C118" s="15"/>
      <c r="D118" s="75"/>
      <c r="E118" s="43"/>
      <c r="F118" s="15"/>
      <c r="G118" s="15"/>
      <c r="H118" s="15"/>
      <c r="I118" s="15"/>
      <c r="J118" s="147"/>
      <c r="K118" s="15"/>
      <c r="L118" s="15"/>
      <c r="M118" s="15"/>
      <c r="N118" s="1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5"/>
      <c r="B119" s="15"/>
      <c r="C119" s="15"/>
      <c r="D119" s="75"/>
      <c r="E119" s="43"/>
      <c r="F119" s="15"/>
      <c r="G119" s="15"/>
      <c r="H119" s="15"/>
      <c r="I119" s="15"/>
      <c r="J119" s="147"/>
      <c r="K119" s="15"/>
      <c r="L119" s="15"/>
      <c r="M119" s="15"/>
      <c r="N119" s="1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5"/>
      <c r="B120" s="15"/>
      <c r="C120" s="15"/>
      <c r="D120" s="75"/>
      <c r="E120" s="43"/>
      <c r="F120" s="15"/>
      <c r="G120" s="15"/>
      <c r="H120" s="15"/>
      <c r="I120" s="15"/>
      <c r="J120" s="147"/>
      <c r="K120" s="15"/>
      <c r="L120" s="15"/>
      <c r="M120" s="15"/>
      <c r="N120" s="1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5"/>
      <c r="B121" s="15"/>
      <c r="C121" s="15"/>
      <c r="D121" s="75"/>
      <c r="E121" s="43"/>
      <c r="F121" s="15"/>
      <c r="G121" s="15"/>
      <c r="H121" s="15"/>
      <c r="I121" s="15"/>
      <c r="J121" s="147"/>
      <c r="K121" s="15"/>
      <c r="L121" s="15"/>
      <c r="M121" s="15"/>
      <c r="N121" s="1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5"/>
      <c r="B122" s="15"/>
      <c r="C122" s="15"/>
      <c r="D122" s="75"/>
      <c r="E122" s="43"/>
      <c r="F122" s="15"/>
      <c r="G122" s="15"/>
      <c r="H122" s="15"/>
      <c r="I122" s="15"/>
      <c r="J122" s="147"/>
      <c r="K122" s="15"/>
      <c r="L122" s="15"/>
      <c r="M122" s="15"/>
      <c r="N122" s="1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5"/>
      <c r="B123" s="15"/>
      <c r="C123" s="15"/>
      <c r="D123" s="75"/>
      <c r="E123" s="43"/>
      <c r="F123" s="15"/>
      <c r="G123" s="15"/>
      <c r="H123" s="15"/>
      <c r="I123" s="15"/>
      <c r="J123" s="147"/>
      <c r="K123" s="15"/>
      <c r="L123" s="15"/>
      <c r="M123" s="15"/>
      <c r="N123" s="1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5"/>
      <c r="B124" s="15"/>
      <c r="C124" s="15"/>
      <c r="D124" s="75"/>
      <c r="E124" s="43"/>
      <c r="F124" s="15"/>
      <c r="G124" s="15"/>
      <c r="H124" s="15"/>
      <c r="I124" s="15"/>
      <c r="J124" s="147"/>
      <c r="K124" s="15"/>
      <c r="L124" s="15"/>
      <c r="M124" s="15"/>
      <c r="N124" s="1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5"/>
      <c r="B125" s="15"/>
      <c r="C125" s="15"/>
      <c r="D125" s="75"/>
      <c r="E125" s="43"/>
      <c r="F125" s="15"/>
      <c r="G125" s="15"/>
      <c r="H125" s="15"/>
      <c r="I125" s="15"/>
      <c r="J125" s="147"/>
      <c r="K125" s="15"/>
      <c r="L125" s="15"/>
      <c r="M125" s="15"/>
      <c r="N125" s="1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5"/>
      <c r="B126" s="15"/>
      <c r="C126" s="15"/>
      <c r="D126" s="75"/>
      <c r="E126" s="43"/>
      <c r="F126" s="15"/>
      <c r="G126" s="15"/>
      <c r="H126" s="15"/>
      <c r="I126" s="15"/>
      <c r="J126" s="147"/>
      <c r="K126" s="15"/>
      <c r="L126" s="15"/>
      <c r="M126" s="15"/>
      <c r="N126" s="1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5"/>
      <c r="B127" s="15"/>
      <c r="C127" s="15"/>
      <c r="D127" s="75"/>
      <c r="E127" s="43"/>
      <c r="F127" s="15"/>
      <c r="G127" s="15"/>
      <c r="H127" s="15"/>
      <c r="I127" s="15"/>
      <c r="J127" s="147"/>
      <c r="K127" s="15"/>
      <c r="L127" s="15"/>
      <c r="M127" s="15"/>
      <c r="N127" s="1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5"/>
      <c r="B128" s="15"/>
      <c r="C128" s="15"/>
      <c r="D128" s="75"/>
      <c r="E128" s="43"/>
      <c r="F128" s="15"/>
      <c r="G128" s="15"/>
      <c r="H128" s="15"/>
      <c r="I128" s="15"/>
      <c r="J128" s="147"/>
      <c r="K128" s="15"/>
      <c r="L128" s="15"/>
      <c r="M128" s="15"/>
      <c r="N128" s="1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5"/>
      <c r="B129" s="15"/>
      <c r="C129" s="15"/>
      <c r="D129" s="75"/>
      <c r="E129" s="43"/>
      <c r="F129" s="15"/>
      <c r="G129" s="15"/>
      <c r="H129" s="15"/>
      <c r="I129" s="15"/>
      <c r="J129" s="147"/>
      <c r="K129" s="15"/>
      <c r="L129" s="15"/>
      <c r="M129" s="15"/>
      <c r="N129" s="1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5"/>
      <c r="B130" s="15"/>
      <c r="C130" s="15"/>
      <c r="D130" s="75"/>
      <c r="E130" s="43"/>
      <c r="F130" s="15"/>
      <c r="G130" s="15"/>
      <c r="H130" s="15"/>
      <c r="I130" s="15"/>
      <c r="J130" s="147"/>
      <c r="K130" s="15"/>
      <c r="L130" s="15"/>
      <c r="M130" s="15"/>
      <c r="N130" s="1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5"/>
      <c r="B131" s="15"/>
      <c r="C131" s="15"/>
      <c r="D131" s="75"/>
      <c r="E131" s="43"/>
      <c r="F131" s="15"/>
      <c r="G131" s="15"/>
      <c r="H131" s="15"/>
      <c r="I131" s="15"/>
      <c r="J131" s="147"/>
      <c r="K131" s="15"/>
      <c r="L131" s="15"/>
      <c r="M131" s="15"/>
      <c r="N131" s="1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5"/>
      <c r="B132" s="15"/>
      <c r="C132" s="15"/>
      <c r="D132" s="75"/>
      <c r="E132" s="43"/>
      <c r="F132" s="15"/>
      <c r="G132" s="15"/>
      <c r="H132" s="15"/>
      <c r="I132" s="15"/>
      <c r="J132" s="147"/>
      <c r="K132" s="15"/>
      <c r="L132" s="15"/>
      <c r="M132" s="15"/>
      <c r="N132" s="1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5"/>
      <c r="B133" s="15"/>
      <c r="C133" s="15"/>
      <c r="D133" s="75"/>
      <c r="E133" s="43"/>
      <c r="F133" s="15"/>
      <c r="G133" s="15"/>
      <c r="H133" s="15"/>
      <c r="I133" s="15"/>
      <c r="J133" s="147"/>
      <c r="K133" s="15"/>
      <c r="L133" s="15"/>
      <c r="M133" s="15"/>
      <c r="N133" s="1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5"/>
      <c r="B134" s="15"/>
      <c r="C134" s="15"/>
      <c r="D134" s="75"/>
      <c r="E134" s="43"/>
      <c r="F134" s="15"/>
      <c r="G134" s="15"/>
      <c r="H134" s="15"/>
      <c r="I134" s="15"/>
      <c r="J134" s="147"/>
      <c r="K134" s="15"/>
      <c r="L134" s="15"/>
      <c r="M134" s="15"/>
      <c r="N134" s="1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5"/>
      <c r="B135" s="15"/>
      <c r="C135" s="15"/>
      <c r="D135" s="75"/>
      <c r="E135" s="43"/>
      <c r="F135" s="15"/>
      <c r="G135" s="15"/>
      <c r="H135" s="15"/>
      <c r="I135" s="15"/>
      <c r="J135" s="147"/>
      <c r="K135" s="15"/>
      <c r="L135" s="15"/>
      <c r="M135" s="15"/>
      <c r="N135" s="1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5"/>
      <c r="B136" s="15"/>
      <c r="C136" s="15"/>
      <c r="D136" s="75"/>
      <c r="E136" s="43"/>
      <c r="F136" s="15"/>
      <c r="G136" s="15"/>
      <c r="H136" s="15"/>
      <c r="I136" s="15"/>
      <c r="J136" s="147"/>
      <c r="K136" s="15"/>
      <c r="L136" s="15"/>
      <c r="M136" s="15"/>
      <c r="N136" s="1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5"/>
      <c r="B137" s="15"/>
      <c r="C137" s="15"/>
      <c r="D137" s="75"/>
      <c r="E137" s="43"/>
      <c r="F137" s="15"/>
      <c r="G137" s="15"/>
      <c r="H137" s="15"/>
      <c r="I137" s="15"/>
      <c r="J137" s="147"/>
      <c r="K137" s="15"/>
      <c r="L137" s="15"/>
      <c r="M137" s="15"/>
      <c r="N137" s="1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5"/>
      <c r="B138" s="15"/>
      <c r="C138" s="15"/>
      <c r="D138" s="75"/>
      <c r="E138" s="43"/>
      <c r="F138" s="15"/>
      <c r="G138" s="15"/>
      <c r="H138" s="15"/>
      <c r="I138" s="15"/>
      <c r="J138" s="147"/>
      <c r="K138" s="15"/>
      <c r="L138" s="15"/>
      <c r="M138" s="15"/>
      <c r="N138" s="1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5"/>
      <c r="B139" s="15"/>
      <c r="C139" s="15"/>
      <c r="D139" s="75"/>
      <c r="E139" s="43"/>
      <c r="F139" s="15"/>
      <c r="G139" s="15"/>
      <c r="H139" s="15"/>
      <c r="I139" s="15"/>
      <c r="J139" s="147"/>
      <c r="K139" s="15"/>
      <c r="L139" s="15"/>
      <c r="M139" s="15"/>
      <c r="N139" s="1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5"/>
      <c r="B140" s="15"/>
      <c r="C140" s="15"/>
      <c r="D140" s="75"/>
      <c r="E140" s="43"/>
      <c r="F140" s="15"/>
      <c r="G140" s="15"/>
      <c r="H140" s="15"/>
      <c r="I140" s="15"/>
      <c r="J140" s="147"/>
      <c r="K140" s="15"/>
      <c r="L140" s="15"/>
      <c r="M140" s="15"/>
      <c r="N140" s="1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5"/>
      <c r="B141" s="15"/>
      <c r="C141" s="15"/>
      <c r="D141" s="75"/>
      <c r="E141" s="43"/>
      <c r="F141" s="15"/>
      <c r="G141" s="15"/>
      <c r="H141" s="15"/>
      <c r="I141" s="15"/>
      <c r="J141" s="147"/>
      <c r="K141" s="15"/>
      <c r="L141" s="15"/>
      <c r="M141" s="15"/>
      <c r="N141" s="1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5"/>
      <c r="B142" s="15"/>
      <c r="C142" s="15"/>
      <c r="D142" s="75"/>
      <c r="E142" s="43"/>
      <c r="F142" s="15"/>
      <c r="G142" s="15"/>
      <c r="H142" s="15"/>
      <c r="I142" s="15"/>
      <c r="J142" s="147"/>
      <c r="K142" s="15"/>
      <c r="L142" s="15"/>
      <c r="M142" s="15"/>
      <c r="N142" s="1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5"/>
      <c r="B143" s="15"/>
      <c r="C143" s="15"/>
      <c r="D143" s="75"/>
      <c r="E143" s="43"/>
      <c r="F143" s="15"/>
      <c r="G143" s="15"/>
      <c r="H143" s="15"/>
      <c r="I143" s="15"/>
      <c r="J143" s="147"/>
      <c r="K143" s="15"/>
      <c r="L143" s="15"/>
      <c r="M143" s="15"/>
      <c r="N143" s="1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5"/>
      <c r="B144" s="15"/>
      <c r="C144" s="15"/>
      <c r="D144" s="75"/>
      <c r="E144" s="43"/>
      <c r="F144" s="15"/>
      <c r="G144" s="15"/>
      <c r="H144" s="15"/>
      <c r="I144" s="15"/>
      <c r="J144" s="147"/>
      <c r="K144" s="15"/>
      <c r="L144" s="15"/>
      <c r="M144" s="15"/>
      <c r="N144" s="1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5"/>
      <c r="B145" s="15"/>
      <c r="C145" s="15"/>
      <c r="D145" s="75"/>
      <c r="E145" s="43"/>
      <c r="F145" s="15"/>
      <c r="G145" s="15"/>
      <c r="H145" s="15"/>
      <c r="I145" s="15"/>
      <c r="J145" s="147"/>
      <c r="K145" s="15"/>
      <c r="L145" s="15"/>
      <c r="M145" s="15"/>
      <c r="N145" s="1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5"/>
      <c r="B146" s="15"/>
      <c r="C146" s="15"/>
      <c r="D146" s="75"/>
      <c r="E146" s="43"/>
      <c r="F146" s="15"/>
      <c r="G146" s="15"/>
      <c r="H146" s="15"/>
      <c r="I146" s="15"/>
      <c r="J146" s="147"/>
      <c r="K146" s="15"/>
      <c r="L146" s="15"/>
      <c r="M146" s="15"/>
      <c r="N146" s="1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5"/>
      <c r="B147" s="15"/>
      <c r="C147" s="15"/>
      <c r="D147" s="75"/>
      <c r="E147" s="43"/>
      <c r="F147" s="15"/>
      <c r="G147" s="15"/>
      <c r="H147" s="15"/>
      <c r="I147" s="15"/>
      <c r="J147" s="147"/>
      <c r="K147" s="15"/>
      <c r="L147" s="15"/>
      <c r="M147" s="15"/>
      <c r="N147" s="1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5"/>
      <c r="B148" s="15"/>
      <c r="C148" s="15"/>
      <c r="D148" s="75"/>
      <c r="E148" s="43"/>
      <c r="F148" s="15"/>
      <c r="G148" s="15"/>
      <c r="H148" s="15"/>
      <c r="I148" s="15"/>
      <c r="J148" s="147"/>
      <c r="K148" s="15"/>
      <c r="L148" s="15"/>
      <c r="M148" s="15"/>
      <c r="N148" s="1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5"/>
      <c r="B149" s="15"/>
      <c r="C149" s="15"/>
      <c r="D149" s="75"/>
      <c r="E149" s="43"/>
      <c r="F149" s="15"/>
      <c r="G149" s="15"/>
      <c r="H149" s="15"/>
      <c r="I149" s="15"/>
      <c r="J149" s="147"/>
      <c r="K149" s="15"/>
      <c r="L149" s="15"/>
      <c r="M149" s="15"/>
      <c r="N149" s="1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5"/>
      <c r="B150" s="15"/>
      <c r="C150" s="15"/>
      <c r="D150" s="75"/>
      <c r="E150" s="43"/>
      <c r="F150" s="15"/>
      <c r="G150" s="15"/>
      <c r="H150" s="15"/>
      <c r="I150" s="15"/>
      <c r="J150" s="147"/>
      <c r="K150" s="15"/>
      <c r="L150" s="15"/>
      <c r="M150" s="15"/>
      <c r="N150" s="1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5"/>
      <c r="B151" s="15"/>
      <c r="C151" s="15"/>
      <c r="D151" s="75"/>
      <c r="E151" s="43"/>
      <c r="F151" s="15"/>
      <c r="G151" s="15"/>
      <c r="H151" s="15"/>
      <c r="I151" s="15"/>
      <c r="J151" s="147"/>
      <c r="K151" s="15"/>
      <c r="L151" s="15"/>
      <c r="M151" s="15"/>
      <c r="N151" s="1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5"/>
      <c r="B152" s="15"/>
      <c r="C152" s="15"/>
      <c r="D152" s="75"/>
      <c r="E152" s="43"/>
      <c r="F152" s="15"/>
      <c r="G152" s="15"/>
      <c r="H152" s="15"/>
      <c r="I152" s="15"/>
      <c r="J152" s="147"/>
      <c r="K152" s="15"/>
      <c r="L152" s="15"/>
      <c r="M152" s="15"/>
      <c r="N152" s="1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5"/>
      <c r="B153" s="15"/>
      <c r="C153" s="15"/>
      <c r="D153" s="75"/>
      <c r="E153" s="43"/>
      <c r="F153" s="15"/>
      <c r="G153" s="15"/>
      <c r="H153" s="15"/>
      <c r="I153" s="15"/>
      <c r="J153" s="147"/>
      <c r="K153" s="15"/>
      <c r="L153" s="15"/>
      <c r="M153" s="15"/>
      <c r="N153" s="1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5"/>
      <c r="B154" s="15"/>
      <c r="C154" s="15"/>
      <c r="D154" s="75"/>
      <c r="E154" s="43"/>
      <c r="F154" s="15"/>
      <c r="G154" s="15"/>
      <c r="H154" s="15"/>
      <c r="I154" s="15"/>
      <c r="J154" s="147"/>
      <c r="K154" s="15"/>
      <c r="L154" s="15"/>
      <c r="M154" s="15"/>
      <c r="N154" s="1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5"/>
      <c r="B155" s="15"/>
      <c r="C155" s="15"/>
      <c r="D155" s="75"/>
      <c r="E155" s="43"/>
      <c r="F155" s="15"/>
      <c r="G155" s="15"/>
      <c r="H155" s="15"/>
      <c r="I155" s="15"/>
      <c r="J155" s="147"/>
      <c r="K155" s="15"/>
      <c r="L155" s="15"/>
      <c r="M155" s="15"/>
      <c r="N155" s="1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5"/>
      <c r="B156" s="15"/>
      <c r="C156" s="15"/>
      <c r="D156" s="75"/>
      <c r="E156" s="43"/>
      <c r="F156" s="15"/>
      <c r="G156" s="15"/>
      <c r="H156" s="15"/>
      <c r="I156" s="15"/>
      <c r="J156" s="147"/>
      <c r="K156" s="15"/>
      <c r="L156" s="15"/>
      <c r="M156" s="15"/>
      <c r="N156" s="1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5"/>
      <c r="B157" s="15"/>
      <c r="C157" s="15"/>
      <c r="D157" s="75"/>
      <c r="E157" s="43"/>
      <c r="F157" s="15"/>
      <c r="G157" s="15"/>
      <c r="H157" s="15"/>
      <c r="I157" s="15"/>
      <c r="J157" s="147"/>
      <c r="K157" s="15"/>
      <c r="L157" s="15"/>
      <c r="M157" s="15"/>
      <c r="N157" s="1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5"/>
      <c r="B158" s="15"/>
      <c r="C158" s="15"/>
      <c r="D158" s="75"/>
      <c r="E158" s="43"/>
      <c r="F158" s="15"/>
      <c r="G158" s="15"/>
      <c r="H158" s="15"/>
      <c r="I158" s="15"/>
      <c r="J158" s="147"/>
      <c r="K158" s="15"/>
      <c r="L158" s="15"/>
      <c r="M158" s="15"/>
      <c r="N158" s="1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5"/>
      <c r="B159" s="15"/>
      <c r="C159" s="15"/>
      <c r="D159" s="75"/>
      <c r="E159" s="43"/>
      <c r="F159" s="15"/>
      <c r="G159" s="15"/>
      <c r="H159" s="15"/>
      <c r="I159" s="15"/>
      <c r="J159" s="147"/>
      <c r="K159" s="15"/>
      <c r="L159" s="15"/>
      <c r="M159" s="15"/>
      <c r="N159" s="1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5"/>
      <c r="B160" s="15"/>
      <c r="C160" s="15"/>
      <c r="D160" s="75"/>
      <c r="E160" s="43"/>
      <c r="F160" s="15"/>
      <c r="G160" s="15"/>
      <c r="H160" s="15"/>
      <c r="I160" s="15"/>
      <c r="J160" s="147"/>
      <c r="K160" s="15"/>
      <c r="L160" s="15"/>
      <c r="M160" s="15"/>
      <c r="N160" s="1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5"/>
      <c r="B161" s="15"/>
      <c r="C161" s="15"/>
      <c r="D161" s="75"/>
      <c r="E161" s="43"/>
      <c r="F161" s="15"/>
      <c r="G161" s="15"/>
      <c r="H161" s="15"/>
      <c r="I161" s="15"/>
      <c r="J161" s="147"/>
      <c r="K161" s="15"/>
      <c r="L161" s="15"/>
      <c r="M161" s="15"/>
      <c r="N161" s="1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5"/>
      <c r="B162" s="15"/>
      <c r="C162" s="15"/>
      <c r="D162" s="75"/>
      <c r="E162" s="43"/>
      <c r="F162" s="15"/>
      <c r="G162" s="15"/>
      <c r="H162" s="15"/>
      <c r="I162" s="15"/>
      <c r="J162" s="147"/>
      <c r="K162" s="15"/>
      <c r="L162" s="15"/>
      <c r="M162" s="15"/>
      <c r="N162" s="1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5"/>
      <c r="B163" s="15"/>
      <c r="C163" s="15"/>
      <c r="D163" s="75"/>
      <c r="E163" s="43"/>
      <c r="F163" s="15"/>
      <c r="G163" s="15"/>
      <c r="H163" s="15"/>
      <c r="I163" s="15"/>
      <c r="J163" s="147"/>
      <c r="K163" s="15"/>
      <c r="L163" s="15"/>
      <c r="M163" s="15"/>
      <c r="N163" s="1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5"/>
      <c r="B164" s="15"/>
      <c r="C164" s="15"/>
      <c r="D164" s="75"/>
      <c r="E164" s="43"/>
      <c r="F164" s="15"/>
      <c r="G164" s="15"/>
      <c r="H164" s="15"/>
      <c r="I164" s="15"/>
      <c r="J164" s="147"/>
      <c r="K164" s="15"/>
      <c r="L164" s="15"/>
      <c r="M164" s="15"/>
      <c r="N164" s="1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5"/>
      <c r="B165" s="15"/>
      <c r="C165" s="15"/>
      <c r="D165" s="75"/>
      <c r="E165" s="43"/>
      <c r="F165" s="15"/>
      <c r="G165" s="15"/>
      <c r="H165" s="15"/>
      <c r="I165" s="15"/>
      <c r="J165" s="147"/>
      <c r="K165" s="15"/>
      <c r="L165" s="15"/>
      <c r="M165" s="15"/>
      <c r="N165" s="1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5"/>
      <c r="B166" s="15"/>
      <c r="C166" s="15"/>
      <c r="D166" s="75"/>
      <c r="E166" s="43"/>
      <c r="F166" s="15"/>
      <c r="G166" s="15"/>
      <c r="H166" s="15"/>
      <c r="I166" s="15"/>
      <c r="J166" s="147"/>
      <c r="K166" s="15"/>
      <c r="L166" s="15"/>
      <c r="M166" s="15"/>
      <c r="N166" s="1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5"/>
      <c r="B167" s="15"/>
      <c r="C167" s="15"/>
      <c r="D167" s="75"/>
      <c r="E167" s="43"/>
      <c r="F167" s="15"/>
      <c r="G167" s="15"/>
      <c r="H167" s="15"/>
      <c r="I167" s="15"/>
      <c r="J167" s="147"/>
      <c r="K167" s="15"/>
      <c r="L167" s="15"/>
      <c r="M167" s="15"/>
      <c r="N167" s="1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5"/>
      <c r="B168" s="15"/>
      <c r="C168" s="15"/>
      <c r="D168" s="75"/>
      <c r="E168" s="43"/>
      <c r="F168" s="15"/>
      <c r="G168" s="15"/>
      <c r="H168" s="15"/>
      <c r="I168" s="15"/>
      <c r="J168" s="147"/>
      <c r="K168" s="15"/>
      <c r="L168" s="15"/>
      <c r="M168" s="15"/>
      <c r="N168" s="1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5"/>
      <c r="B169" s="15"/>
      <c r="C169" s="15"/>
      <c r="D169" s="75"/>
      <c r="E169" s="43"/>
      <c r="F169" s="15"/>
      <c r="G169" s="15"/>
      <c r="H169" s="15"/>
      <c r="I169" s="15"/>
      <c r="J169" s="147"/>
      <c r="K169" s="15"/>
      <c r="L169" s="15"/>
      <c r="M169" s="15"/>
      <c r="N169" s="1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5"/>
      <c r="B170" s="15"/>
      <c r="C170" s="15"/>
      <c r="D170" s="75"/>
      <c r="E170" s="43"/>
      <c r="F170" s="15"/>
      <c r="G170" s="15"/>
      <c r="H170" s="15"/>
      <c r="I170" s="15"/>
      <c r="J170" s="147"/>
      <c r="K170" s="15"/>
      <c r="L170" s="15"/>
      <c r="M170" s="15"/>
      <c r="N170" s="1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5"/>
      <c r="B171" s="15"/>
      <c r="C171" s="15"/>
      <c r="D171" s="75"/>
      <c r="E171" s="43"/>
      <c r="F171" s="15"/>
      <c r="G171" s="15"/>
      <c r="H171" s="15"/>
      <c r="I171" s="15"/>
      <c r="J171" s="147"/>
      <c r="K171" s="15"/>
      <c r="L171" s="15"/>
      <c r="M171" s="15"/>
      <c r="N171" s="1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5"/>
      <c r="B172" s="15"/>
      <c r="C172" s="15"/>
      <c r="D172" s="75"/>
      <c r="E172" s="43"/>
      <c r="F172" s="15"/>
      <c r="G172" s="15"/>
      <c r="H172" s="15"/>
      <c r="I172" s="15"/>
      <c r="J172" s="147"/>
      <c r="K172" s="15"/>
      <c r="L172" s="15"/>
      <c r="M172" s="15"/>
      <c r="N172" s="1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5"/>
      <c r="B173" s="15"/>
      <c r="C173" s="15"/>
      <c r="D173" s="75"/>
      <c r="E173" s="43"/>
      <c r="F173" s="15"/>
      <c r="G173" s="15"/>
      <c r="H173" s="15"/>
      <c r="I173" s="15"/>
      <c r="J173" s="147"/>
      <c r="K173" s="15"/>
      <c r="L173" s="15"/>
      <c r="M173" s="15"/>
      <c r="N173" s="1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5"/>
      <c r="B174" s="15"/>
      <c r="C174" s="15"/>
      <c r="D174" s="75"/>
      <c r="E174" s="43"/>
      <c r="F174" s="15"/>
      <c r="G174" s="15"/>
      <c r="H174" s="15"/>
      <c r="I174" s="15"/>
      <c r="J174" s="147"/>
      <c r="K174" s="15"/>
      <c r="L174" s="15"/>
      <c r="M174" s="15"/>
      <c r="N174" s="1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5"/>
      <c r="B175" s="15"/>
      <c r="C175" s="15"/>
      <c r="D175" s="75"/>
      <c r="E175" s="43"/>
      <c r="F175" s="15"/>
      <c r="G175" s="15"/>
      <c r="H175" s="15"/>
      <c r="I175" s="15"/>
      <c r="J175" s="147"/>
      <c r="K175" s="15"/>
      <c r="L175" s="15"/>
      <c r="M175" s="15"/>
      <c r="N175" s="1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5"/>
      <c r="B176" s="15"/>
      <c r="C176" s="15"/>
      <c r="D176" s="75"/>
      <c r="E176" s="43"/>
      <c r="F176" s="15"/>
      <c r="G176" s="15"/>
      <c r="H176" s="15"/>
      <c r="I176" s="15"/>
      <c r="J176" s="147"/>
      <c r="K176" s="15"/>
      <c r="L176" s="15"/>
      <c r="M176" s="15"/>
      <c r="N176" s="1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5"/>
      <c r="B177" s="15"/>
      <c r="C177" s="15"/>
      <c r="D177" s="75"/>
      <c r="E177" s="43"/>
      <c r="F177" s="15"/>
      <c r="G177" s="15"/>
      <c r="H177" s="15"/>
      <c r="I177" s="15"/>
      <c r="J177" s="147"/>
      <c r="K177" s="15"/>
      <c r="L177" s="15"/>
      <c r="M177" s="15"/>
      <c r="N177" s="1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5"/>
      <c r="B178" s="15"/>
      <c r="C178" s="15"/>
      <c r="D178" s="75"/>
      <c r="E178" s="43"/>
      <c r="F178" s="15"/>
      <c r="G178" s="15"/>
      <c r="H178" s="15"/>
      <c r="I178" s="15"/>
      <c r="J178" s="147"/>
      <c r="K178" s="15"/>
      <c r="L178" s="15"/>
      <c r="M178" s="15"/>
      <c r="N178" s="1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5"/>
      <c r="B179" s="15"/>
      <c r="C179" s="15"/>
      <c r="D179" s="75"/>
      <c r="E179" s="43"/>
      <c r="F179" s="15"/>
      <c r="G179" s="15"/>
      <c r="H179" s="15"/>
      <c r="I179" s="15"/>
      <c r="J179" s="147"/>
      <c r="K179" s="15"/>
      <c r="L179" s="15"/>
      <c r="M179" s="15"/>
      <c r="N179" s="1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5"/>
      <c r="B180" s="15"/>
      <c r="C180" s="15"/>
      <c r="D180" s="75"/>
      <c r="E180" s="43"/>
      <c r="F180" s="15"/>
      <c r="G180" s="15"/>
      <c r="H180" s="15"/>
      <c r="I180" s="15"/>
      <c r="J180" s="147"/>
      <c r="K180" s="15"/>
      <c r="L180" s="15"/>
      <c r="M180" s="15"/>
      <c r="N180" s="1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5"/>
      <c r="B181" s="15"/>
      <c r="C181" s="15"/>
      <c r="D181" s="75"/>
      <c r="E181" s="43"/>
      <c r="F181" s="15"/>
      <c r="G181" s="15"/>
      <c r="H181" s="15"/>
      <c r="I181" s="15"/>
      <c r="J181" s="147"/>
      <c r="K181" s="15"/>
      <c r="L181" s="15"/>
      <c r="M181" s="15"/>
      <c r="N181" s="1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5"/>
      <c r="B182" s="15"/>
      <c r="C182" s="15"/>
      <c r="D182" s="75"/>
      <c r="E182" s="43"/>
      <c r="F182" s="15"/>
      <c r="G182" s="15"/>
      <c r="H182" s="15"/>
      <c r="I182" s="15"/>
      <c r="J182" s="147"/>
      <c r="K182" s="15"/>
      <c r="L182" s="15"/>
      <c r="M182" s="15"/>
      <c r="N182" s="1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5"/>
      <c r="B183" s="15"/>
      <c r="C183" s="15"/>
      <c r="D183" s="75"/>
      <c r="E183" s="43"/>
      <c r="F183" s="15"/>
      <c r="G183" s="15"/>
      <c r="H183" s="15"/>
      <c r="I183" s="15"/>
      <c r="J183" s="147"/>
      <c r="K183" s="15"/>
      <c r="L183" s="15"/>
      <c r="M183" s="15"/>
      <c r="N183" s="1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5"/>
      <c r="B184" s="15"/>
      <c r="C184" s="15"/>
      <c r="D184" s="75"/>
      <c r="E184" s="43"/>
      <c r="F184" s="15"/>
      <c r="G184" s="15"/>
      <c r="H184" s="15"/>
      <c r="I184" s="15"/>
      <c r="J184" s="147"/>
      <c r="K184" s="15"/>
      <c r="L184" s="15"/>
      <c r="M184" s="15"/>
      <c r="N184" s="1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5"/>
      <c r="B185" s="15"/>
      <c r="C185" s="15"/>
      <c r="D185" s="75"/>
      <c r="E185" s="43"/>
      <c r="F185" s="15"/>
      <c r="G185" s="15"/>
      <c r="H185" s="15"/>
      <c r="I185" s="15"/>
      <c r="J185" s="147"/>
      <c r="K185" s="15"/>
      <c r="L185" s="15"/>
      <c r="M185" s="15"/>
      <c r="N185" s="1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5"/>
      <c r="B186" s="15"/>
      <c r="C186" s="15"/>
      <c r="D186" s="75"/>
      <c r="E186" s="43"/>
      <c r="F186" s="15"/>
      <c r="G186" s="15"/>
      <c r="H186" s="15"/>
      <c r="I186" s="15"/>
      <c r="J186" s="147"/>
      <c r="K186" s="15"/>
      <c r="L186" s="15"/>
      <c r="M186" s="15"/>
      <c r="N186" s="1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5"/>
      <c r="B187" s="15"/>
      <c r="C187" s="15"/>
      <c r="D187" s="75"/>
      <c r="E187" s="43"/>
      <c r="F187" s="15"/>
      <c r="G187" s="15"/>
      <c r="H187" s="15"/>
      <c r="I187" s="15"/>
      <c r="J187" s="147"/>
      <c r="K187" s="15"/>
      <c r="L187" s="15"/>
      <c r="M187" s="15"/>
      <c r="N187" s="1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5"/>
      <c r="B188" s="15"/>
      <c r="C188" s="15"/>
      <c r="D188" s="75"/>
      <c r="E188" s="43"/>
      <c r="F188" s="15"/>
      <c r="G188" s="15"/>
      <c r="H188" s="15"/>
      <c r="I188" s="15"/>
      <c r="J188" s="147"/>
      <c r="K188" s="15"/>
      <c r="L188" s="15"/>
      <c r="M188" s="15"/>
      <c r="N188" s="1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5"/>
      <c r="B189" s="15"/>
      <c r="C189" s="15"/>
      <c r="D189" s="75"/>
      <c r="E189" s="43"/>
      <c r="F189" s="15"/>
      <c r="G189" s="15"/>
      <c r="H189" s="15"/>
      <c r="I189" s="15"/>
      <c r="J189" s="147"/>
      <c r="K189" s="15"/>
      <c r="L189" s="15"/>
      <c r="M189" s="15"/>
      <c r="N189" s="1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5"/>
      <c r="B190" s="15"/>
      <c r="C190" s="15"/>
      <c r="D190" s="75"/>
      <c r="E190" s="43"/>
      <c r="F190" s="15"/>
      <c r="G190" s="15"/>
      <c r="H190" s="15"/>
      <c r="I190" s="15"/>
      <c r="J190" s="147"/>
      <c r="K190" s="15"/>
      <c r="L190" s="15"/>
      <c r="M190" s="15"/>
      <c r="N190" s="1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5"/>
      <c r="B191" s="15"/>
      <c r="C191" s="15"/>
      <c r="D191" s="75"/>
      <c r="E191" s="43"/>
      <c r="F191" s="15"/>
      <c r="G191" s="15"/>
      <c r="H191" s="15"/>
      <c r="I191" s="15"/>
      <c r="J191" s="147"/>
      <c r="K191" s="15"/>
      <c r="L191" s="15"/>
      <c r="M191" s="15"/>
      <c r="N191" s="1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5"/>
      <c r="B192" s="15"/>
      <c r="C192" s="15"/>
      <c r="D192" s="75"/>
      <c r="E192" s="43"/>
      <c r="F192" s="15"/>
      <c r="G192" s="15"/>
      <c r="H192" s="15"/>
      <c r="I192" s="15"/>
      <c r="J192" s="147"/>
      <c r="K192" s="15"/>
      <c r="L192" s="15"/>
      <c r="M192" s="15"/>
      <c r="N192" s="1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5"/>
      <c r="B193" s="15"/>
      <c r="C193" s="15"/>
      <c r="D193" s="75"/>
      <c r="E193" s="43"/>
      <c r="F193" s="15"/>
      <c r="G193" s="15"/>
      <c r="H193" s="15"/>
      <c r="I193" s="15"/>
      <c r="J193" s="147"/>
      <c r="K193" s="15"/>
      <c r="L193" s="15"/>
      <c r="M193" s="15"/>
      <c r="N193" s="1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5"/>
      <c r="B194" s="15"/>
      <c r="C194" s="15"/>
      <c r="D194" s="75"/>
      <c r="E194" s="43"/>
      <c r="F194" s="15"/>
      <c r="G194" s="15"/>
      <c r="H194" s="15"/>
      <c r="I194" s="15"/>
      <c r="J194" s="147"/>
      <c r="K194" s="15"/>
      <c r="L194" s="15"/>
      <c r="M194" s="15"/>
      <c r="N194" s="1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5"/>
      <c r="B195" s="15"/>
      <c r="C195" s="15"/>
      <c r="D195" s="75"/>
      <c r="E195" s="43"/>
      <c r="F195" s="15"/>
      <c r="G195" s="15"/>
      <c r="H195" s="15"/>
      <c r="I195" s="15"/>
      <c r="J195" s="147"/>
      <c r="K195" s="15"/>
      <c r="L195" s="15"/>
      <c r="M195" s="15"/>
      <c r="N195" s="1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5"/>
      <c r="B196" s="15"/>
      <c r="C196" s="15"/>
      <c r="D196" s="75"/>
      <c r="E196" s="43"/>
      <c r="F196" s="15"/>
      <c r="G196" s="15"/>
      <c r="H196" s="15"/>
      <c r="I196" s="15"/>
      <c r="J196" s="147"/>
      <c r="K196" s="15"/>
      <c r="L196" s="15"/>
      <c r="M196" s="15"/>
      <c r="N196" s="1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5"/>
      <c r="B197" s="15"/>
      <c r="C197" s="15"/>
      <c r="D197" s="75"/>
      <c r="E197" s="43"/>
      <c r="F197" s="15"/>
      <c r="G197" s="15"/>
      <c r="H197" s="15"/>
      <c r="I197" s="15"/>
      <c r="J197" s="147"/>
      <c r="K197" s="15"/>
      <c r="L197" s="15"/>
      <c r="M197" s="15"/>
      <c r="N197" s="1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5"/>
      <c r="B198" s="15"/>
      <c r="C198" s="15"/>
      <c r="D198" s="75"/>
      <c r="E198" s="43"/>
      <c r="F198" s="15"/>
      <c r="G198" s="15"/>
      <c r="H198" s="15"/>
      <c r="I198" s="15"/>
      <c r="J198" s="147"/>
      <c r="K198" s="15"/>
      <c r="L198" s="15"/>
      <c r="M198" s="15"/>
      <c r="N198" s="1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5"/>
      <c r="B199" s="15"/>
      <c r="C199" s="15"/>
      <c r="D199" s="75"/>
      <c r="E199" s="43"/>
      <c r="F199" s="15"/>
      <c r="G199" s="15"/>
      <c r="H199" s="15"/>
      <c r="I199" s="15"/>
      <c r="J199" s="147"/>
      <c r="K199" s="15"/>
      <c r="L199" s="15"/>
      <c r="M199" s="15"/>
      <c r="N199" s="1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5"/>
      <c r="B200" s="15"/>
      <c r="C200" s="15"/>
      <c r="D200" s="75"/>
      <c r="E200" s="43"/>
      <c r="F200" s="15"/>
      <c r="G200" s="15"/>
      <c r="H200" s="15"/>
      <c r="I200" s="15"/>
      <c r="J200" s="147"/>
      <c r="K200" s="15"/>
      <c r="L200" s="15"/>
      <c r="M200" s="15"/>
      <c r="N200" s="1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5"/>
      <c r="B201" s="15"/>
      <c r="C201" s="15"/>
      <c r="D201" s="75"/>
      <c r="E201" s="43"/>
      <c r="F201" s="15"/>
      <c r="G201" s="15"/>
      <c r="H201" s="15"/>
      <c r="I201" s="15"/>
      <c r="J201" s="147"/>
      <c r="K201" s="15"/>
      <c r="L201" s="15"/>
      <c r="M201" s="15"/>
      <c r="N201" s="1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5"/>
      <c r="B202" s="15"/>
      <c r="C202" s="15"/>
      <c r="D202" s="75"/>
      <c r="E202" s="43"/>
      <c r="F202" s="15"/>
      <c r="G202" s="15"/>
      <c r="H202" s="15"/>
      <c r="I202" s="15"/>
      <c r="J202" s="147"/>
      <c r="K202" s="15"/>
      <c r="L202" s="15"/>
      <c r="M202" s="15"/>
      <c r="N202" s="1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5"/>
      <c r="B203" s="15"/>
      <c r="C203" s="15"/>
      <c r="D203" s="75"/>
      <c r="E203" s="43"/>
      <c r="F203" s="15"/>
      <c r="G203" s="15"/>
      <c r="H203" s="15"/>
      <c r="I203" s="15"/>
      <c r="J203" s="147"/>
      <c r="K203" s="15"/>
      <c r="L203" s="15"/>
      <c r="M203" s="15"/>
      <c r="N203" s="1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5"/>
      <c r="B204" s="15"/>
      <c r="C204" s="15"/>
      <c r="D204" s="75"/>
      <c r="E204" s="43"/>
      <c r="F204" s="15"/>
      <c r="G204" s="15"/>
      <c r="H204" s="15"/>
      <c r="I204" s="15"/>
      <c r="J204" s="147"/>
      <c r="K204" s="15"/>
      <c r="L204" s="15"/>
      <c r="M204" s="15"/>
      <c r="N204" s="1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5"/>
      <c r="B205" s="15"/>
      <c r="C205" s="15"/>
      <c r="D205" s="75"/>
      <c r="E205" s="43"/>
      <c r="F205" s="15"/>
      <c r="G205" s="15"/>
      <c r="H205" s="15"/>
      <c r="I205" s="15"/>
      <c r="J205" s="147"/>
      <c r="K205" s="15"/>
      <c r="L205" s="15"/>
      <c r="M205" s="15"/>
      <c r="N205" s="1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5"/>
      <c r="B206" s="15"/>
      <c r="C206" s="15"/>
      <c r="D206" s="75"/>
      <c r="E206" s="43"/>
      <c r="F206" s="15"/>
      <c r="G206" s="15"/>
      <c r="H206" s="15"/>
      <c r="I206" s="15"/>
      <c r="J206" s="147"/>
      <c r="K206" s="15"/>
      <c r="L206" s="15"/>
      <c r="M206" s="15"/>
      <c r="N206" s="1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5"/>
      <c r="B207" s="15"/>
      <c r="C207" s="15"/>
      <c r="D207" s="75"/>
      <c r="E207" s="43"/>
      <c r="F207" s="15"/>
      <c r="G207" s="15"/>
      <c r="H207" s="15"/>
      <c r="I207" s="15"/>
      <c r="J207" s="147"/>
      <c r="K207" s="15"/>
      <c r="L207" s="15"/>
      <c r="M207" s="15"/>
      <c r="N207" s="1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5"/>
      <c r="B208" s="15"/>
      <c r="C208" s="15"/>
      <c r="D208" s="75"/>
      <c r="E208" s="43"/>
      <c r="F208" s="15"/>
      <c r="G208" s="15"/>
      <c r="H208" s="15"/>
      <c r="I208" s="15"/>
      <c r="J208" s="147"/>
      <c r="K208" s="15"/>
      <c r="L208" s="15"/>
      <c r="M208" s="15"/>
      <c r="N208" s="1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5"/>
      <c r="B209" s="15"/>
      <c r="C209" s="15"/>
      <c r="D209" s="75"/>
      <c r="E209" s="43"/>
      <c r="F209" s="15"/>
      <c r="G209" s="15"/>
      <c r="H209" s="15"/>
      <c r="I209" s="15"/>
      <c r="J209" s="147"/>
      <c r="K209" s="15"/>
      <c r="L209" s="15"/>
      <c r="M209" s="15"/>
      <c r="N209" s="1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5"/>
      <c r="B210" s="15"/>
      <c r="C210" s="15"/>
      <c r="D210" s="75"/>
      <c r="E210" s="43"/>
      <c r="F210" s="15"/>
      <c r="G210" s="15"/>
      <c r="H210" s="15"/>
      <c r="I210" s="15"/>
      <c r="J210" s="147"/>
      <c r="K210" s="15"/>
      <c r="L210" s="15"/>
      <c r="M210" s="15"/>
      <c r="N210" s="1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5"/>
      <c r="B211" s="15"/>
      <c r="C211" s="15"/>
      <c r="D211" s="75"/>
      <c r="E211" s="43"/>
      <c r="F211" s="15"/>
      <c r="G211" s="15"/>
      <c r="H211" s="15"/>
      <c r="I211" s="15"/>
      <c r="J211" s="147"/>
      <c r="K211" s="15"/>
      <c r="L211" s="15"/>
      <c r="M211" s="15"/>
      <c r="N211" s="1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5"/>
      <c r="B212" s="15"/>
      <c r="C212" s="15"/>
      <c r="D212" s="75"/>
      <c r="E212" s="43"/>
      <c r="F212" s="15"/>
      <c r="G212" s="15"/>
      <c r="H212" s="15"/>
      <c r="I212" s="15"/>
      <c r="J212" s="147"/>
      <c r="K212" s="15"/>
      <c r="L212" s="15"/>
      <c r="M212" s="15"/>
      <c r="N212" s="1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5"/>
      <c r="B213" s="15"/>
      <c r="C213" s="15"/>
      <c r="D213" s="75"/>
      <c r="E213" s="43"/>
      <c r="F213" s="15"/>
      <c r="G213" s="15"/>
      <c r="H213" s="15"/>
      <c r="I213" s="15"/>
      <c r="J213" s="147"/>
      <c r="K213" s="15"/>
      <c r="L213" s="15"/>
      <c r="M213" s="15"/>
      <c r="N213" s="1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5"/>
      <c r="B214" s="15"/>
      <c r="C214" s="15"/>
      <c r="D214" s="75"/>
      <c r="E214" s="43"/>
      <c r="F214" s="15"/>
      <c r="G214" s="15"/>
      <c r="H214" s="15"/>
      <c r="I214" s="15"/>
      <c r="J214" s="147"/>
      <c r="K214" s="15"/>
      <c r="L214" s="15"/>
      <c r="M214" s="15"/>
      <c r="N214" s="1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5"/>
      <c r="B215" s="15"/>
      <c r="C215" s="15"/>
      <c r="D215" s="75"/>
      <c r="E215" s="43"/>
      <c r="F215" s="15"/>
      <c r="G215" s="15"/>
      <c r="H215" s="15"/>
      <c r="I215" s="15"/>
      <c r="J215" s="147"/>
      <c r="K215" s="15"/>
      <c r="L215" s="15"/>
      <c r="M215" s="15"/>
      <c r="N215" s="1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5"/>
      <c r="B216" s="15"/>
      <c r="C216" s="15"/>
      <c r="D216" s="75"/>
      <c r="E216" s="43"/>
      <c r="F216" s="15"/>
      <c r="G216" s="15"/>
      <c r="H216" s="15"/>
      <c r="I216" s="15"/>
      <c r="J216" s="147"/>
      <c r="K216" s="15"/>
      <c r="L216" s="15"/>
      <c r="M216" s="15"/>
      <c r="N216" s="1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5"/>
      <c r="B217" s="15"/>
      <c r="C217" s="15"/>
      <c r="D217" s="75"/>
      <c r="E217" s="43"/>
      <c r="F217" s="15"/>
      <c r="G217" s="15"/>
      <c r="H217" s="15"/>
      <c r="I217" s="15"/>
      <c r="J217" s="147"/>
      <c r="K217" s="15"/>
      <c r="L217" s="15"/>
      <c r="M217" s="15"/>
      <c r="N217" s="1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5"/>
      <c r="B218" s="15"/>
      <c r="C218" s="15"/>
      <c r="D218" s="75"/>
      <c r="E218" s="43"/>
      <c r="F218" s="15"/>
      <c r="G218" s="15"/>
      <c r="H218" s="15"/>
      <c r="I218" s="15"/>
      <c r="J218" s="147"/>
      <c r="K218" s="15"/>
      <c r="L218" s="15"/>
      <c r="M218" s="15"/>
      <c r="N218" s="1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5"/>
      <c r="B219" s="15"/>
      <c r="C219" s="15"/>
      <c r="D219" s="75"/>
      <c r="E219" s="43"/>
      <c r="F219" s="15"/>
      <c r="G219" s="15"/>
      <c r="H219" s="15"/>
      <c r="I219" s="15"/>
      <c r="J219" s="147"/>
      <c r="K219" s="15"/>
      <c r="L219" s="15"/>
      <c r="M219" s="15"/>
      <c r="N219" s="1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5"/>
      <c r="B220" s="15"/>
      <c r="C220" s="15"/>
      <c r="D220" s="75"/>
      <c r="E220" s="43"/>
      <c r="F220" s="15"/>
      <c r="G220" s="15"/>
      <c r="H220" s="15"/>
      <c r="I220" s="15"/>
      <c r="J220" s="147"/>
      <c r="K220" s="15"/>
      <c r="L220" s="15"/>
      <c r="M220" s="15"/>
      <c r="N220" s="1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5"/>
      <c r="B221" s="15"/>
      <c r="C221" s="15"/>
      <c r="D221" s="75"/>
      <c r="E221" s="43"/>
      <c r="F221" s="15"/>
      <c r="G221" s="15"/>
      <c r="H221" s="15"/>
      <c r="I221" s="15"/>
      <c r="J221" s="147"/>
      <c r="K221" s="15"/>
      <c r="L221" s="15"/>
      <c r="M221" s="15"/>
      <c r="N221" s="1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5"/>
      <c r="B222" s="15"/>
      <c r="C222" s="15"/>
      <c r="D222" s="75"/>
      <c r="E222" s="43"/>
      <c r="F222" s="15"/>
      <c r="G222" s="15"/>
      <c r="H222" s="15"/>
      <c r="I222" s="15"/>
      <c r="J222" s="147"/>
      <c r="K222" s="15"/>
      <c r="L222" s="15"/>
      <c r="M222" s="15"/>
      <c r="N222" s="1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5"/>
      <c r="B223" s="15"/>
      <c r="C223" s="15"/>
      <c r="D223" s="75"/>
      <c r="E223" s="43"/>
      <c r="F223" s="15"/>
      <c r="G223" s="15"/>
      <c r="H223" s="15"/>
      <c r="I223" s="15"/>
      <c r="J223" s="147"/>
      <c r="K223" s="15"/>
      <c r="L223" s="15"/>
      <c r="M223" s="15"/>
      <c r="N223" s="1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5"/>
      <c r="B224" s="15"/>
      <c r="C224" s="15"/>
      <c r="D224" s="75"/>
      <c r="E224" s="43"/>
      <c r="F224" s="15"/>
      <c r="G224" s="15"/>
      <c r="H224" s="15"/>
      <c r="I224" s="15"/>
      <c r="J224" s="147"/>
      <c r="K224" s="15"/>
      <c r="L224" s="15"/>
      <c r="M224" s="15"/>
      <c r="N224" s="1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5"/>
      <c r="B225" s="15"/>
      <c r="C225" s="15"/>
      <c r="D225" s="75"/>
      <c r="E225" s="43"/>
      <c r="F225" s="15"/>
      <c r="G225" s="15"/>
      <c r="H225" s="15"/>
      <c r="I225" s="15"/>
      <c r="J225" s="147"/>
      <c r="K225" s="15"/>
      <c r="L225" s="15"/>
      <c r="M225" s="15"/>
      <c r="N225" s="1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5"/>
      <c r="B226" s="15"/>
      <c r="C226" s="15"/>
      <c r="D226" s="75"/>
      <c r="E226" s="43"/>
      <c r="F226" s="15"/>
      <c r="G226" s="15"/>
      <c r="H226" s="15"/>
      <c r="I226" s="15"/>
      <c r="J226" s="147"/>
      <c r="K226" s="15"/>
      <c r="L226" s="15"/>
      <c r="M226" s="15"/>
      <c r="N226" s="1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5"/>
      <c r="B227" s="15"/>
      <c r="C227" s="15"/>
      <c r="D227" s="75"/>
      <c r="E227" s="43"/>
      <c r="F227" s="15"/>
      <c r="G227" s="15"/>
      <c r="H227" s="15"/>
      <c r="I227" s="15"/>
      <c r="J227" s="147"/>
      <c r="K227" s="15"/>
      <c r="L227" s="15"/>
      <c r="M227" s="15"/>
      <c r="N227" s="1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5"/>
      <c r="B228" s="15"/>
      <c r="C228" s="15"/>
      <c r="D228" s="75"/>
      <c r="E228" s="43"/>
      <c r="F228" s="15"/>
      <c r="G228" s="15"/>
      <c r="H228" s="15"/>
      <c r="I228" s="15"/>
      <c r="J228" s="147"/>
      <c r="K228" s="15"/>
      <c r="L228" s="15"/>
      <c r="M228" s="15"/>
      <c r="N228" s="1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5"/>
      <c r="B229" s="15"/>
      <c r="C229" s="15"/>
      <c r="D229" s="75"/>
      <c r="E229" s="43"/>
      <c r="F229" s="15"/>
      <c r="G229" s="15"/>
      <c r="H229" s="15"/>
      <c r="I229" s="15"/>
      <c r="J229" s="147"/>
      <c r="K229" s="15"/>
      <c r="L229" s="15"/>
      <c r="M229" s="15"/>
      <c r="N229" s="1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5"/>
      <c r="B230" s="15"/>
      <c r="C230" s="15"/>
      <c r="D230" s="75"/>
      <c r="E230" s="43"/>
      <c r="F230" s="15"/>
      <c r="G230" s="15"/>
      <c r="H230" s="15"/>
      <c r="I230" s="15"/>
      <c r="J230" s="147"/>
      <c r="K230" s="15"/>
      <c r="L230" s="15"/>
      <c r="M230" s="15"/>
      <c r="N230" s="1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5"/>
      <c r="B231" s="15"/>
      <c r="C231" s="15"/>
      <c r="D231" s="75"/>
      <c r="E231" s="43"/>
      <c r="F231" s="15"/>
      <c r="G231" s="15"/>
      <c r="H231" s="15"/>
      <c r="I231" s="15"/>
      <c r="J231" s="147"/>
      <c r="K231" s="15"/>
      <c r="L231" s="15"/>
      <c r="M231" s="15"/>
      <c r="N231" s="1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5"/>
      <c r="B232" s="15"/>
      <c r="C232" s="15"/>
      <c r="D232" s="75"/>
      <c r="E232" s="43"/>
      <c r="F232" s="15"/>
      <c r="G232" s="15"/>
      <c r="H232" s="15"/>
      <c r="I232" s="15"/>
      <c r="J232" s="147"/>
      <c r="K232" s="15"/>
      <c r="L232" s="15"/>
      <c r="M232" s="15"/>
      <c r="N232" s="1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5"/>
      <c r="B233" s="15"/>
      <c r="C233" s="15"/>
      <c r="D233" s="75"/>
      <c r="E233" s="43"/>
      <c r="F233" s="15"/>
      <c r="G233" s="15"/>
      <c r="H233" s="15"/>
      <c r="I233" s="15"/>
      <c r="J233" s="147"/>
      <c r="K233" s="15"/>
      <c r="L233" s="15"/>
      <c r="M233" s="15"/>
      <c r="N233" s="1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5"/>
      <c r="B234" s="15"/>
      <c r="C234" s="15"/>
      <c r="D234" s="75"/>
      <c r="E234" s="43"/>
      <c r="F234" s="15"/>
      <c r="G234" s="15"/>
      <c r="H234" s="15"/>
      <c r="I234" s="15"/>
      <c r="J234" s="147"/>
      <c r="K234" s="15"/>
      <c r="L234" s="15"/>
      <c r="M234" s="15"/>
      <c r="N234" s="1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5"/>
      <c r="B235" s="15"/>
      <c r="C235" s="15"/>
      <c r="D235" s="75"/>
      <c r="E235" s="43"/>
      <c r="F235" s="15"/>
      <c r="G235" s="15"/>
      <c r="H235" s="15"/>
      <c r="I235" s="15"/>
      <c r="J235" s="147"/>
      <c r="K235" s="15"/>
      <c r="L235" s="15"/>
      <c r="M235" s="15"/>
      <c r="N235" s="1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5"/>
      <c r="B236" s="15"/>
      <c r="C236" s="15"/>
      <c r="D236" s="75"/>
      <c r="E236" s="43"/>
      <c r="F236" s="15"/>
      <c r="G236" s="15"/>
      <c r="H236" s="15"/>
      <c r="I236" s="15"/>
      <c r="J236" s="147"/>
      <c r="K236" s="15"/>
      <c r="L236" s="15"/>
      <c r="M236" s="15"/>
      <c r="N236" s="1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5"/>
      <c r="B237" s="15"/>
      <c r="C237" s="15"/>
      <c r="D237" s="75"/>
      <c r="E237" s="43"/>
      <c r="F237" s="15"/>
      <c r="G237" s="15"/>
      <c r="H237" s="15"/>
      <c r="I237" s="15"/>
      <c r="J237" s="147"/>
      <c r="K237" s="15"/>
      <c r="L237" s="15"/>
      <c r="M237" s="15"/>
      <c r="N237" s="1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5"/>
      <c r="B238" s="15"/>
      <c r="C238" s="15"/>
      <c r="D238" s="75"/>
      <c r="E238" s="43"/>
      <c r="F238" s="15"/>
      <c r="G238" s="15"/>
      <c r="H238" s="15"/>
      <c r="I238" s="15"/>
      <c r="J238" s="147"/>
      <c r="K238" s="15"/>
      <c r="L238" s="15"/>
      <c r="M238" s="15"/>
      <c r="N238" s="1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5"/>
      <c r="B239" s="15"/>
      <c r="C239" s="15"/>
      <c r="D239" s="75"/>
      <c r="E239" s="43"/>
      <c r="F239" s="15"/>
      <c r="G239" s="15"/>
      <c r="H239" s="15"/>
      <c r="I239" s="15"/>
      <c r="J239" s="147"/>
      <c r="K239" s="15"/>
      <c r="L239" s="15"/>
      <c r="M239" s="15"/>
      <c r="N239" s="1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5"/>
      <c r="B240" s="15"/>
      <c r="C240" s="15"/>
      <c r="D240" s="75"/>
      <c r="E240" s="43"/>
      <c r="F240" s="15"/>
      <c r="G240" s="15"/>
      <c r="H240" s="15"/>
      <c r="I240" s="15"/>
      <c r="J240" s="147"/>
      <c r="K240" s="15"/>
      <c r="L240" s="15"/>
      <c r="M240" s="15"/>
      <c r="N240" s="1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</sheetData>
  <mergeCells count="84">
    <mergeCell ref="A5:N5"/>
    <mergeCell ref="A4:B4"/>
    <mergeCell ref="A1:N1"/>
    <mergeCell ref="C2:N2"/>
    <mergeCell ref="C3:N3"/>
    <mergeCell ref="C4:N4"/>
    <mergeCell ref="A2:B2"/>
    <mergeCell ref="A3:B3"/>
    <mergeCell ref="L37:M37"/>
    <mergeCell ref="L38:M38"/>
    <mergeCell ref="F35:I35"/>
    <mergeCell ref="L35:M35"/>
    <mergeCell ref="G36:H36"/>
    <mergeCell ref="L36:M36"/>
    <mergeCell ref="G37:H37"/>
    <mergeCell ref="F38:G38"/>
    <mergeCell ref="H38:I39"/>
    <mergeCell ref="L39:M39"/>
    <mergeCell ref="L29:M29"/>
    <mergeCell ref="A30:D30"/>
    <mergeCell ref="G30:H30"/>
    <mergeCell ref="A7:D7"/>
    <mergeCell ref="F7:I7"/>
    <mergeCell ref="K7:N7"/>
    <mergeCell ref="K8:N8"/>
    <mergeCell ref="K14:N14"/>
    <mergeCell ref="F26:I26"/>
    <mergeCell ref="L26:M26"/>
    <mergeCell ref="G27:H27"/>
    <mergeCell ref="L27:M27"/>
    <mergeCell ref="G28:H28"/>
    <mergeCell ref="K28:N28"/>
    <mergeCell ref="F29:I29"/>
    <mergeCell ref="B20:C20"/>
    <mergeCell ref="L33:M33"/>
    <mergeCell ref="L34:M34"/>
    <mergeCell ref="L30:M30"/>
    <mergeCell ref="G31:H31"/>
    <mergeCell ref="L31:M31"/>
    <mergeCell ref="F32:I32"/>
    <mergeCell ref="L32:M32"/>
    <mergeCell ref="G33:H33"/>
    <mergeCell ref="G34:H34"/>
    <mergeCell ref="F20:I20"/>
    <mergeCell ref="G24:H24"/>
    <mergeCell ref="F25:I25"/>
    <mergeCell ref="L25:M25"/>
    <mergeCell ref="K20:N20"/>
    <mergeCell ref="F21:F23"/>
    <mergeCell ref="G21:H21"/>
    <mergeCell ref="L21:M21"/>
    <mergeCell ref="G22:H22"/>
    <mergeCell ref="L22:M22"/>
    <mergeCell ref="G23:H23"/>
    <mergeCell ref="L23:M23"/>
    <mergeCell ref="F16:I16"/>
    <mergeCell ref="K16:N16"/>
    <mergeCell ref="F17:F19"/>
    <mergeCell ref="G17:H17"/>
    <mergeCell ref="L17:M17"/>
    <mergeCell ref="G18:H18"/>
    <mergeCell ref="G19:H19"/>
    <mergeCell ref="K19:N19"/>
    <mergeCell ref="F13:F15"/>
    <mergeCell ref="G14:H14"/>
    <mergeCell ref="L12:M12"/>
    <mergeCell ref="B13:C13"/>
    <mergeCell ref="G13:H13"/>
    <mergeCell ref="L13:M13"/>
    <mergeCell ref="G15:H15"/>
    <mergeCell ref="L15:M15"/>
    <mergeCell ref="L9:M9"/>
    <mergeCell ref="L10:M10"/>
    <mergeCell ref="G11:H11"/>
    <mergeCell ref="K11:N11"/>
    <mergeCell ref="A12:D12"/>
    <mergeCell ref="F12:I12"/>
    <mergeCell ref="G10:H10"/>
    <mergeCell ref="B8:C8"/>
    <mergeCell ref="B9:C9"/>
    <mergeCell ref="F8:I8"/>
    <mergeCell ref="G9:H9"/>
    <mergeCell ref="F9:F11"/>
    <mergeCell ref="B10:C10"/>
  </mergeCells>
  <printOptions horizontalCentered="1"/>
  <pageMargins left="0.31496062992125984" right="0.31496062992125984" top="0.78740157480314965" bottom="0.39370078740157483" header="0" footer="0"/>
  <pageSetup paperSize="9" scale="73" orientation="landscape" r:id="rId1"/>
  <headerFooter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6"/>
  <sheetViews>
    <sheetView view="pageBreakPreview" zoomScale="85" zoomScaleSheetLayoutView="85" workbookViewId="0">
      <selection activeCell="C13" sqref="C12:G13"/>
    </sheetView>
  </sheetViews>
  <sheetFormatPr defaultColWidth="9.140625" defaultRowHeight="12.75"/>
  <cols>
    <col min="1" max="1" width="14.42578125" style="151" customWidth="1"/>
    <col min="2" max="2" width="14.85546875" style="151" customWidth="1"/>
    <col min="3" max="3" width="83.28515625" style="151" customWidth="1"/>
    <col min="4" max="4" width="10.5703125" style="160" customWidth="1"/>
    <col min="5" max="5" width="13.5703125" style="160" customWidth="1"/>
    <col min="6" max="6" width="14.85546875" style="160" customWidth="1"/>
    <col min="7" max="7" width="19.85546875" style="151" customWidth="1"/>
    <col min="8" max="8" width="12.140625" style="151" customWidth="1"/>
    <col min="9" max="10" width="6.140625" style="151" bestFit="1" customWidth="1"/>
    <col min="11" max="11" width="9.140625" style="151" customWidth="1"/>
    <col min="12" max="15" width="11.140625" style="151" customWidth="1"/>
    <col min="16" max="16384" width="9.140625" style="151"/>
  </cols>
  <sheetData>
    <row r="1" spans="1:22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s="265" customFormat="1" ht="27.6" customHeight="1">
      <c r="A2" s="511" t="s">
        <v>486</v>
      </c>
      <c r="B2" s="511"/>
      <c r="C2" s="523" t="s">
        <v>491</v>
      </c>
      <c r="D2" s="523"/>
      <c r="E2" s="523"/>
      <c r="F2" s="523"/>
      <c r="G2" s="523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2" s="265" customFormat="1" ht="15">
      <c r="A3" s="511" t="s">
        <v>298</v>
      </c>
      <c r="B3" s="511"/>
      <c r="C3" s="524" t="s">
        <v>492</v>
      </c>
      <c r="D3" s="524"/>
      <c r="E3" s="524"/>
      <c r="F3" s="524"/>
      <c r="G3" s="524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s="265" customFormat="1" ht="29.1" customHeight="1">
      <c r="A4" s="511" t="s">
        <v>487</v>
      </c>
      <c r="B4" s="511"/>
      <c r="C4" s="524" t="s">
        <v>490</v>
      </c>
      <c r="D4" s="524"/>
      <c r="E4" s="524"/>
      <c r="F4" s="524"/>
      <c r="G4" s="524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</row>
    <row r="5" spans="1:22" s="265" customFormat="1" ht="29.1" customHeight="1">
      <c r="A5" s="496" t="s">
        <v>386</v>
      </c>
      <c r="B5" s="496"/>
      <c r="C5" s="496"/>
      <c r="D5" s="496"/>
      <c r="E5" s="496"/>
      <c r="F5" s="496"/>
      <c r="G5" s="49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</row>
    <row r="6" spans="1:22" ht="24.75" customHeight="1">
      <c r="A6" s="369" t="s">
        <v>387</v>
      </c>
      <c r="B6" s="370">
        <v>1</v>
      </c>
      <c r="C6" s="371" t="s">
        <v>407</v>
      </c>
      <c r="D6" s="372" t="s">
        <v>304</v>
      </c>
      <c r="E6" s="372"/>
      <c r="F6" s="372"/>
      <c r="G6" s="373">
        <f>TRUNC(G8+G12+G14+G16,2)</f>
        <v>119</v>
      </c>
    </row>
    <row r="7" spans="1:22" ht="15">
      <c r="A7" s="153" t="s">
        <v>302</v>
      </c>
      <c r="B7" s="153" t="s">
        <v>300</v>
      </c>
      <c r="C7" s="152" t="s">
        <v>284</v>
      </c>
      <c r="D7" s="153" t="s">
        <v>304</v>
      </c>
      <c r="E7" s="153" t="s">
        <v>388</v>
      </c>
      <c r="F7" s="153" t="s">
        <v>389</v>
      </c>
      <c r="G7" s="374" t="s">
        <v>390</v>
      </c>
    </row>
    <row r="8" spans="1:22" ht="15">
      <c r="A8" s="375"/>
      <c r="B8" s="376" t="s">
        <v>39</v>
      </c>
      <c r="C8" s="154" t="s">
        <v>391</v>
      </c>
      <c r="D8" s="155"/>
      <c r="E8" s="156"/>
      <c r="F8" s="155"/>
      <c r="G8" s="377">
        <f>SUM(G9:G11)</f>
        <v>42.44</v>
      </c>
    </row>
    <row r="9" spans="1:22">
      <c r="A9" s="378" t="s">
        <v>392</v>
      </c>
      <c r="B9" s="379">
        <v>38400</v>
      </c>
      <c r="C9" s="157" t="s">
        <v>400</v>
      </c>
      <c r="D9" s="158" t="s">
        <v>399</v>
      </c>
      <c r="E9" s="363" t="s">
        <v>401</v>
      </c>
      <c r="F9" s="364" t="s">
        <v>402</v>
      </c>
      <c r="G9" s="380">
        <f>IFERROR(TRUNC(E9*F9,2),"")</f>
        <v>1.04</v>
      </c>
    </row>
    <row r="10" spans="1:22">
      <c r="A10" s="378" t="s">
        <v>392</v>
      </c>
      <c r="B10" s="379">
        <v>44331</v>
      </c>
      <c r="C10" s="157" t="s">
        <v>403</v>
      </c>
      <c r="D10" s="158" t="s">
        <v>318</v>
      </c>
      <c r="E10" s="363">
        <v>0.3</v>
      </c>
      <c r="F10" s="365" t="s">
        <v>404</v>
      </c>
      <c r="G10" s="380">
        <f t="shared" ref="G10:G11" si="0">IFERROR(TRUNC(E10*F10,2),"")</f>
        <v>22.75</v>
      </c>
    </row>
    <row r="11" spans="1:22">
      <c r="A11" s="378" t="s">
        <v>392</v>
      </c>
      <c r="B11" s="379">
        <v>44329</v>
      </c>
      <c r="C11" s="157" t="s">
        <v>405</v>
      </c>
      <c r="D11" s="158" t="s">
        <v>318</v>
      </c>
      <c r="E11" s="363">
        <v>0.98</v>
      </c>
      <c r="F11" s="364" t="s">
        <v>406</v>
      </c>
      <c r="G11" s="380">
        <f t="shared" si="0"/>
        <v>18.649999999999999</v>
      </c>
    </row>
    <row r="12" spans="1:22" ht="15">
      <c r="A12" s="375"/>
      <c r="B12" s="376" t="s">
        <v>42</v>
      </c>
      <c r="C12" s="154" t="s">
        <v>53</v>
      </c>
      <c r="D12" s="155"/>
      <c r="E12" s="366"/>
      <c r="F12" s="367"/>
      <c r="G12" s="377">
        <f>SUM(G13:G13)</f>
        <v>72.56</v>
      </c>
    </row>
    <row r="13" spans="1:22">
      <c r="A13" s="381" t="s">
        <v>392</v>
      </c>
      <c r="B13" s="379">
        <v>88316</v>
      </c>
      <c r="C13" s="159" t="s">
        <v>398</v>
      </c>
      <c r="D13" s="158" t="s">
        <v>397</v>
      </c>
      <c r="E13" s="363">
        <v>4</v>
      </c>
      <c r="F13" s="364" t="s">
        <v>408</v>
      </c>
      <c r="G13" s="380">
        <f>IFERROR(TRUNC(E13*F13,2),"")</f>
        <v>72.56</v>
      </c>
    </row>
    <row r="14" spans="1:22" ht="15">
      <c r="A14" s="375"/>
      <c r="B14" s="376" t="s">
        <v>393</v>
      </c>
      <c r="C14" s="154" t="s">
        <v>394</v>
      </c>
      <c r="D14" s="155"/>
      <c r="E14" s="366"/>
      <c r="F14" s="367"/>
      <c r="G14" s="377">
        <f>SUM(G15:G15)</f>
        <v>4</v>
      </c>
    </row>
    <row r="15" spans="1:22" ht="38.25">
      <c r="A15" s="378" t="s">
        <v>392</v>
      </c>
      <c r="B15" s="379">
        <v>99833</v>
      </c>
      <c r="C15" s="159" t="s">
        <v>484</v>
      </c>
      <c r="D15" s="158" t="s">
        <v>485</v>
      </c>
      <c r="E15" s="368">
        <v>2</v>
      </c>
      <c r="F15" s="364">
        <v>2</v>
      </c>
      <c r="G15" s="380">
        <f>IFERROR(TRUNC(E15*F15,2),"")</f>
        <v>4</v>
      </c>
    </row>
    <row r="16" spans="1:22" ht="15">
      <c r="A16" s="375"/>
      <c r="B16" s="376" t="s">
        <v>395</v>
      </c>
      <c r="C16" s="154" t="s">
        <v>396</v>
      </c>
      <c r="D16" s="155"/>
      <c r="E16" s="156"/>
      <c r="F16" s="155"/>
      <c r="G16" s="377">
        <v>0</v>
      </c>
    </row>
  </sheetData>
  <mergeCells count="8">
    <mergeCell ref="A1:G1"/>
    <mergeCell ref="C2:G2"/>
    <mergeCell ref="C3:G3"/>
    <mergeCell ref="C4:G4"/>
    <mergeCell ref="A5:G5"/>
    <mergeCell ref="A2:B2"/>
    <mergeCell ref="A3:B3"/>
    <mergeCell ref="A4:B4"/>
  </mergeCells>
  <pageMargins left="0.51181102362204722" right="0.51181102362204722" top="0.78740157480314965" bottom="0.78740157480314965" header="0.31496062992125984" footer="0.15748031496062992"/>
  <pageSetup paperSize="9" scale="81" fitToHeight="0" orientation="landscape" r:id="rId1"/>
  <headerFoot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6666"/>
    <outlinePr summaryBelow="0" summaryRight="0"/>
    <pageSetUpPr fitToPage="1"/>
  </sheetPr>
  <dimension ref="A1:Z982"/>
  <sheetViews>
    <sheetView view="pageBreakPreview" zoomScaleSheetLayoutView="100" workbookViewId="0">
      <selection activeCell="B27" sqref="B27"/>
    </sheetView>
  </sheetViews>
  <sheetFormatPr defaultColWidth="12.5703125" defaultRowHeight="15" customHeight="1"/>
  <cols>
    <col min="1" max="2" width="10.7109375" customWidth="1"/>
    <col min="3" max="6" width="16.7109375" customWidth="1"/>
    <col min="7" max="7" width="15.28515625" customWidth="1"/>
    <col min="8" max="8" width="11.42578125" hidden="1" customWidth="1"/>
  </cols>
  <sheetData>
    <row r="1" spans="1:26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6" s="265" customFormat="1" ht="27.6" customHeight="1">
      <c r="A2" s="511" t="s">
        <v>486</v>
      </c>
      <c r="B2" s="511"/>
      <c r="C2" s="523" t="s">
        <v>491</v>
      </c>
      <c r="D2" s="523"/>
      <c r="E2" s="523"/>
      <c r="F2" s="523"/>
      <c r="G2" s="523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6" s="265" customFormat="1">
      <c r="A3" s="511" t="s">
        <v>298</v>
      </c>
      <c r="B3" s="511"/>
      <c r="C3" s="524" t="s">
        <v>492</v>
      </c>
      <c r="D3" s="524"/>
      <c r="E3" s="524"/>
      <c r="F3" s="524"/>
      <c r="G3" s="524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6" s="265" customFormat="1" ht="29.1" customHeight="1">
      <c r="A4" s="636" t="s">
        <v>487</v>
      </c>
      <c r="B4" s="636"/>
      <c r="C4" s="524" t="s">
        <v>490</v>
      </c>
      <c r="D4" s="524"/>
      <c r="E4" s="524"/>
      <c r="F4" s="524"/>
      <c r="G4" s="524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</row>
    <row r="5" spans="1:26" s="265" customFormat="1" ht="29.1" customHeight="1">
      <c r="A5" s="637" t="s">
        <v>498</v>
      </c>
      <c r="B5" s="637"/>
      <c r="C5" s="637"/>
      <c r="D5" s="637"/>
      <c r="E5" s="637"/>
      <c r="F5" s="637"/>
      <c r="G5" s="637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</row>
    <row r="6" spans="1:26" s="265" customForma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1:26" ht="15.75" customHeight="1">
      <c r="A7" s="633" t="s">
        <v>49</v>
      </c>
      <c r="B7" s="634"/>
      <c r="C7" s="634"/>
      <c r="D7" s="634"/>
      <c r="E7" s="634"/>
      <c r="F7" s="634"/>
      <c r="G7" s="635"/>
      <c r="H7" s="8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29" t="s">
        <v>177</v>
      </c>
      <c r="B8" s="610"/>
      <c r="C8" s="610"/>
      <c r="D8" s="610"/>
      <c r="E8" s="610"/>
      <c r="F8" s="610"/>
      <c r="G8" s="569"/>
      <c r="H8" s="8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1"/>
      <c r="B9" s="11"/>
      <c r="C9" s="11"/>
      <c r="D9" s="11"/>
      <c r="E9" s="11"/>
      <c r="F9" s="11"/>
      <c r="G9" s="86"/>
      <c r="H9" s="8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33" t="s">
        <v>126</v>
      </c>
      <c r="B10" s="634"/>
      <c r="C10" s="634"/>
      <c r="D10" s="634"/>
      <c r="E10" s="634"/>
      <c r="F10" s="634"/>
      <c r="G10" s="635"/>
      <c r="H10" s="8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29" t="s">
        <v>178</v>
      </c>
      <c r="B11" s="610"/>
      <c r="C11" s="610"/>
      <c r="D11" s="610"/>
      <c r="E11" s="610"/>
      <c r="F11" s="610"/>
      <c r="G11" s="569"/>
      <c r="H11" s="8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/>
      <c r="B12" s="11"/>
      <c r="C12" s="11"/>
      <c r="D12" s="11"/>
      <c r="E12" s="11"/>
      <c r="F12" s="11"/>
      <c r="G12" s="86"/>
      <c r="H12" s="8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633" t="s">
        <v>179</v>
      </c>
      <c r="B13" s="634"/>
      <c r="C13" s="634"/>
      <c r="D13" s="634"/>
      <c r="E13" s="634"/>
      <c r="F13" s="634"/>
      <c r="G13" s="635"/>
      <c r="H13" s="8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29" t="s">
        <v>180</v>
      </c>
      <c r="B14" s="610"/>
      <c r="C14" s="610"/>
      <c r="D14" s="610"/>
      <c r="E14" s="610"/>
      <c r="F14" s="610"/>
      <c r="G14" s="569"/>
      <c r="H14" s="8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1"/>
      <c r="B15" s="11"/>
      <c r="C15" s="11"/>
      <c r="D15" s="11"/>
      <c r="E15" s="11"/>
      <c r="F15" s="11"/>
      <c r="G15" s="86"/>
      <c r="H15" s="8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633" t="s">
        <v>181</v>
      </c>
      <c r="B16" s="634"/>
      <c r="C16" s="634"/>
      <c r="D16" s="634"/>
      <c r="E16" s="634"/>
      <c r="F16" s="634"/>
      <c r="G16" s="635"/>
      <c r="H16" s="8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629" t="s">
        <v>182</v>
      </c>
      <c r="B17" s="610"/>
      <c r="C17" s="610"/>
      <c r="D17" s="610"/>
      <c r="E17" s="610"/>
      <c r="F17" s="610"/>
      <c r="G17" s="569"/>
      <c r="H17" s="8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1"/>
      <c r="B18" s="11"/>
      <c r="C18" s="11"/>
      <c r="D18" s="11"/>
      <c r="E18" s="11"/>
      <c r="F18" s="11"/>
      <c r="G18" s="86"/>
      <c r="H18" s="8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87"/>
      <c r="B19" s="630" t="s">
        <v>29</v>
      </c>
      <c r="C19" s="631"/>
      <c r="D19" s="631"/>
      <c r="E19" s="631"/>
      <c r="F19" s="632"/>
      <c r="G19" s="88"/>
      <c r="H19" s="8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89"/>
      <c r="B20" s="90" t="s">
        <v>183</v>
      </c>
      <c r="C20" s="90" t="s">
        <v>184</v>
      </c>
      <c r="D20" s="90" t="s">
        <v>185</v>
      </c>
      <c r="E20" s="90" t="s">
        <v>186</v>
      </c>
      <c r="F20" s="90" t="s">
        <v>187</v>
      </c>
      <c r="G20" s="88"/>
      <c r="H20" s="8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91">
        <v>0</v>
      </c>
      <c r="C21" s="92">
        <f t="shared" ref="C21:C41" si="0">-0.0200788202748401 +0.691025454662637/(B21+1) -1.84853650131968/(B21+1)^2 +1.33466828255716/(B21+1)^3</f>
        <v>0.15707841562527713</v>
      </c>
      <c r="D21" s="93">
        <f ca="1">IF(YEAR(NOW())-'Dados de Entrada'!I$10&gt;B21,D22/(1-C21),IF(YEAR(NOW())-'Dados de Entrada'!I$10&lt;B21,D20*(1-C20),'Dados de Entrada'!I$11))</f>
        <v>230587.68726735428</v>
      </c>
      <c r="E21" s="93">
        <f t="shared" ref="E21:E40" ca="1" si="1">D21-D22</f>
        <v>36220.348578652891</v>
      </c>
      <c r="F21" s="93" t="s">
        <v>188</v>
      </c>
      <c r="G21" s="94" t="str">
        <f t="shared" ref="G21:G41" ca="1" si="2">IF(OR(F21="",E21=0),"",F21/E21*D21)</f>
        <v/>
      </c>
      <c r="H21" s="95">
        <f ca="1">D21</f>
        <v>230587.68726735428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96">
        <v>1</v>
      </c>
      <c r="C22" s="92">
        <f t="shared" si="0"/>
        <v>3.0133317046203423E-2</v>
      </c>
      <c r="D22" s="93">
        <f ca="1">IF(YEAR(NOW())-'Dados de Entrada'!I$10&gt;B22,D23/(1-C22),IF(YEAR(NOW())-'Dados de Entrada'!I$10&lt;B22,D21*(1-C21),'Dados de Entrada'!I$11))</f>
        <v>194367.33868870139</v>
      </c>
      <c r="E22" s="93">
        <f t="shared" ca="1" si="1"/>
        <v>5856.9326401334547</v>
      </c>
      <c r="F22" s="93" t="s">
        <v>188</v>
      </c>
      <c r="G22" s="94" t="str">
        <f t="shared" ca="1" si="2"/>
        <v/>
      </c>
      <c r="H22" s="97">
        <f ca="1">IF(YEAR(NOW())-'Dados de Entrada'!I$10&gt;=B22,H21*(1+VLOOKUP('Dados de Entrada'!I$10+B21,C$65:D$90,2)),"")</f>
        <v>245368.3580211917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96">
        <v>2</v>
      </c>
      <c r="C23" s="92">
        <f t="shared" si="0"/>
        <v>5.4302211968191502E-2</v>
      </c>
      <c r="D23" s="93">
        <f ca="1">IF(YEAR(NOW())-'Dados de Entrada'!I$10&gt;B23,D24/(1-C23),IF(YEAR(NOW())-'Dados de Entrada'!I$10&lt;B23,D22*(1-C22),'Dados de Entrada'!I$11))</f>
        <v>188510.40604856794</v>
      </c>
      <c r="E23" s="93">
        <f t="shared" ca="1" si="1"/>
        <v>10236.53202745918</v>
      </c>
      <c r="F23" s="93" t="s">
        <v>188</v>
      </c>
      <c r="G23" s="94" t="str">
        <f t="shared" ca="1" si="2"/>
        <v/>
      </c>
      <c r="H23" s="97">
        <f ca="1">IF(YEAR(NOW())-'Dados de Entrada'!I$10&gt;=B23,H22*(1+VLOOKUP('Dados de Entrada'!I$10+B22,C$65:D$90,2)),"")</f>
        <v>271549.16182205285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96">
        <v>3</v>
      </c>
      <c r="C24" s="92">
        <f t="shared" si="0"/>
        <v>5.7998203973294783E-2</v>
      </c>
      <c r="D24" s="93">
        <f ca="1">IF(YEAR(NOW())-'Dados de Entrada'!I$10&gt;B24,D25/(1-C24),IF(YEAR(NOW())-'Dados de Entrada'!I$10&lt;B24,D23*(1-C23),'Dados de Entrada'!I$11))</f>
        <v>178273.87402110876</v>
      </c>
      <c r="E24" s="93">
        <f t="shared" ca="1" si="1"/>
        <v>10339.564508585725</v>
      </c>
      <c r="F24" s="93" t="s">
        <v>188</v>
      </c>
      <c r="G24" s="94" t="str">
        <f t="shared" ca="1" si="2"/>
        <v/>
      </c>
      <c r="H24" s="97">
        <f ca="1">IF(YEAR(NOW())-'Dados de Entrada'!I$10&gt;=B24,H23*(1+VLOOKUP('Dados de Entrada'!I$10+B23,C$65:D$90,2)),"")</f>
        <v>288629.60410065996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96">
        <v>4</v>
      </c>
      <c r="C25" s="92">
        <f t="shared" si="0"/>
        <v>5.4862156865357392E-2</v>
      </c>
      <c r="D25" s="93">
        <f ca="1">IF(YEAR(NOW())-'Dados de Entrada'!I$10&gt;B25,D26/(1-C25),IF(YEAR(NOW())-'Dados de Entrada'!I$10&lt;B25,D24*(1-C24),'Dados de Entrada'!I$11))</f>
        <v>167934.30951252303</v>
      </c>
      <c r="E25" s="93">
        <f t="shared" ca="1" si="1"/>
        <v>9213.2384315515228</v>
      </c>
      <c r="F25" s="93" t="s">
        <v>188</v>
      </c>
      <c r="G25" s="94" t="str">
        <f t="shared" ca="1" si="2"/>
        <v/>
      </c>
      <c r="H25" s="97">
        <f ca="1">IF(YEAR(NOW())-'Dados de Entrada'!I$10&gt;=B25,H24*(1+VLOOKUP('Dados de Entrada'!I$10+B24,C$65:D$90,2)),"")</f>
        <v>297144.17742162943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"/>
      <c r="B26" s="96">
        <v>5</v>
      </c>
      <c r="C26" s="92">
        <f t="shared" si="0"/>
        <v>4.9922872514484018E-2</v>
      </c>
      <c r="D26" s="93">
        <f ca="1">IF(YEAR(NOW())-'Dados de Entrada'!I$10&gt;B26,D27/(1-C26),IF(YEAR(NOW())-'Dados de Entrada'!I$10&lt;B26,D25*(1-C25),'Dados de Entrada'!I$11))</f>
        <v>158721.07108097151</v>
      </c>
      <c r="E26" s="93">
        <f t="shared" ca="1" si="1"/>
        <v>7923.8117969376908</v>
      </c>
      <c r="F26" s="93" t="s">
        <v>188</v>
      </c>
      <c r="G26" s="94" t="str">
        <f t="shared" ca="1" si="2"/>
        <v/>
      </c>
      <c r="H26" s="97">
        <f ca="1">IF(YEAR(NOW())-'Dados de Entrada'!I$10&gt;=B26,H25*(1+VLOOKUP('Dados de Entrada'!I$10+B25,C$65:D$90,2)),"")</f>
        <v>308287.08407494053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"/>
      <c r="B27" s="96">
        <v>6</v>
      </c>
      <c r="C27" s="92">
        <f t="shared" si="0"/>
        <v>4.4805028272648574E-2</v>
      </c>
      <c r="D27" s="93">
        <f ca="1">IF(YEAR(NOW())-'Dados de Entrada'!I$10&gt;B27,D28/(1-C27),IF(YEAR(NOW())-'Dados de Entrada'!I$10&lt;B27,D26*(1-C26),'Dados de Entrada'!I$11))</f>
        <v>150797.25928403382</v>
      </c>
      <c r="E27" s="93">
        <f t="shared" ca="1" si="1"/>
        <v>6756.4754656590521</v>
      </c>
      <c r="F27" s="93" t="s">
        <v>188</v>
      </c>
      <c r="G27" s="94" t="str">
        <f t="shared" ca="1" si="2"/>
        <v/>
      </c>
      <c r="H27" s="97">
        <f ca="1">IF(YEAR(NOW())-'Dados de Entrada'!I$10&gt;=B27,H26*(1+VLOOKUP('Dados de Entrada'!I$10+B26,C$65:D$90,2)),"")</f>
        <v>321574.25739857042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"/>
      <c r="B28" s="96">
        <v>7</v>
      </c>
      <c r="C28" s="92">
        <f t="shared" si="0"/>
        <v>4.0022752714238968E-2</v>
      </c>
      <c r="D28" s="93">
        <f ca="1">IF(YEAR(NOW())-'Dados de Entrada'!I$10&gt;B28,D29/(1-C28),IF(YEAR(NOW())-'Dados de Entrada'!I$10&lt;B28,D27*(1-C27),'Dados de Entrada'!I$11))</f>
        <v>144040.78381837477</v>
      </c>
      <c r="E28" s="93">
        <f t="shared" ca="1" si="1"/>
        <v>5764.9086715279554</v>
      </c>
      <c r="F28" s="93" t="s">
        <v>188</v>
      </c>
      <c r="G28" s="94" t="str">
        <f t="shared" ca="1" si="2"/>
        <v/>
      </c>
      <c r="H28" s="97">
        <f ca="1">IF(YEAR(NOW())-'Dados de Entrada'!I$10&gt;=B28,H27*(1+VLOOKUP('Dados de Entrada'!I$10+B27,C$65:D$90,2)),"")</f>
        <v>336109.4138329858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"/>
      <c r="B29" s="96">
        <v>8</v>
      </c>
      <c r="C29" s="92">
        <f t="shared" si="0"/>
        <v>3.5711168200267769E-2</v>
      </c>
      <c r="D29" s="93">
        <f ca="1">IF(YEAR(NOW())-'Dados de Entrada'!I$10&gt;B29,D30/(1-C29),IF(YEAR(NOW())-'Dados de Entrada'!I$10&lt;B29,D28*(1-C28),'Dados de Entrada'!I$11))</f>
        <v>138275.87514684681</v>
      </c>
      <c r="E29" s="93">
        <f t="shared" ca="1" si="1"/>
        <v>4937.9930354082608</v>
      </c>
      <c r="F29" s="93" t="s">
        <v>188</v>
      </c>
      <c r="G29" s="94" t="str">
        <f t="shared" ca="1" si="2"/>
        <v/>
      </c>
      <c r="H29" s="97">
        <f ca="1">IF(YEAR(NOW())-'Dados de Entrada'!I$10&gt;=B29,H28*(1+VLOOKUP('Dados de Entrada'!I$10+B28,C$65:D$90,2)),"")</f>
        <v>336109.4138329858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"/>
      <c r="B30" s="96">
        <v>9</v>
      </c>
      <c r="C30" s="92">
        <f t="shared" si="0"/>
        <v>3.1873028460783957E-2</v>
      </c>
      <c r="D30" s="93">
        <f ca="1">IF(YEAR(NOW())-'Dados de Entrada'!I$10&gt;B30,D31/(1-C30),IF(YEAR(NOW())-'Dados de Entrada'!I$10&lt;B30,D29*(1-C29),'Dados de Entrada'!I$11))</f>
        <v>133337.88211143855</v>
      </c>
      <c r="E30" s="93">
        <f t="shared" ca="1" si="1"/>
        <v>4249.8821114385501</v>
      </c>
      <c r="F30" s="93" t="s">
        <v>188</v>
      </c>
      <c r="G30" s="94" t="str">
        <f t="shared" ca="1" si="2"/>
        <v/>
      </c>
      <c r="H30" s="97">
        <f ca="1">IF(YEAR(NOW())-'Dados de Entrada'!I$10&gt;=B30,H29*(1+VLOOKUP('Dados de Entrada'!I$10+B29,C$65:D$90,2)),"")</f>
        <v>336109.4138329858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"/>
      <c r="B31" s="382">
        <v>10</v>
      </c>
      <c r="C31" s="383">
        <f t="shared" si="0"/>
        <v>2.8467270470629292E-2</v>
      </c>
      <c r="D31" s="384">
        <f ca="1">IF(YEAR(NOW())-'Dados de Entrada'!I$10&gt;B31,D32/(1-C31),IF(YEAR(NOW())-'Dados de Entrada'!I$10&lt;B31,D30*(1-C30),'Dados de Entrada'!I$11))</f>
        <v>129088</v>
      </c>
      <c r="E31" s="384">
        <f t="shared" ca="1" si="1"/>
        <v>3674.7830105125904</v>
      </c>
      <c r="F31" s="384">
        <v>3181.67</v>
      </c>
      <c r="G31" s="94">
        <f t="shared" ca="1" si="2"/>
        <v>111765.89632232732</v>
      </c>
      <c r="H31" s="97">
        <f ca="1">IF(YEAR(NOW())-'Dados de Entrada'!I$10&gt;=B31,H30*(1+VLOOKUP('Dados de Entrada'!I$10+B30,C$65:D$90,2)),"")</f>
        <v>336109.4138329858</v>
      </c>
      <c r="I31" s="1"/>
      <c r="J31" s="1">
        <v>3181.67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"/>
      <c r="B32" s="96">
        <v>11</v>
      </c>
      <c r="C32" s="92">
        <f t="shared" si="0"/>
        <v>2.5441952721769117E-2</v>
      </c>
      <c r="D32" s="93">
        <f ca="1">IF(YEAR(NOW())-'Dados de Entrada'!I$10&gt;B32,D33/(1-C32),IF(YEAR(NOW())-'Dados de Entrada'!I$10&lt;B32,D31*(1-C31),'Dados de Entrada'!I$11))</f>
        <v>125413.21698948741</v>
      </c>
      <c r="E32" s="93">
        <f t="shared" ca="1" si="1"/>
        <v>3190.7571373315004</v>
      </c>
      <c r="F32" s="93" t="s">
        <v>188</v>
      </c>
      <c r="G32" s="94" t="str">
        <f t="shared" ca="1" si="2"/>
        <v/>
      </c>
      <c r="H32" s="97" t="str">
        <f ca="1">IF(YEAR(NOW())-'Dados de Entrada'!I$10&gt;=B32,H31*(1+VLOOKUP('Dados de Entrada'!I$10+B31,C$65:D$90,2)),"")</f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"/>
      <c r="B33" s="96">
        <v>12</v>
      </c>
      <c r="C33" s="92">
        <f t="shared" si="0"/>
        <v>2.274639392788497E-2</v>
      </c>
      <c r="D33" s="93">
        <f ca="1">IF(YEAR(NOW())-'Dados de Entrada'!I$10&gt;B33,D34/(1-C33),IF(YEAR(NOW())-'Dados de Entrada'!I$10&lt;B33,D32*(1-C32),'Dados de Entrada'!I$11))</f>
        <v>122222.45985215591</v>
      </c>
      <c r="E33" s="93">
        <f t="shared" ca="1" si="1"/>
        <v>2780.120218632248</v>
      </c>
      <c r="F33" s="93" t="s">
        <v>188</v>
      </c>
      <c r="G33" s="94" t="str">
        <f t="shared" ca="1" si="2"/>
        <v/>
      </c>
      <c r="H33" s="97" t="str">
        <f ca="1">IF(YEAR(NOW())-'Dados de Entrada'!I$10&gt;=B33,H32*(1+VLOOKUP('Dados de Entrada'!I$10+B32,C$65:D$90,2)),"")</f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"/>
      <c r="B34" s="96">
        <v>13</v>
      </c>
      <c r="C34" s="92">
        <f t="shared" si="0"/>
        <v>2.033522723899317E-2</v>
      </c>
      <c r="D34" s="93">
        <f ca="1">IF(YEAR(NOW())-'Dados de Entrada'!I$10&gt;B34,D35/(1-C34),IF(YEAR(NOW())-'Dados de Entrada'!I$10&lt;B34,D33*(1-C33),'Dados de Entrada'!I$11))</f>
        <v>119442.33963352366</v>
      </c>
      <c r="E34" s="93">
        <f t="shared" ca="1" si="1"/>
        <v>2428.8871184047021</v>
      </c>
      <c r="F34" s="93" t="s">
        <v>188</v>
      </c>
      <c r="G34" s="67" t="str">
        <f t="shared" ca="1" si="2"/>
        <v/>
      </c>
      <c r="H34" s="97" t="str">
        <f ca="1">IF(YEAR(NOW())-'Dados de Entrada'!I$10&gt;=B34,H33*(1+VLOOKUP('Dados de Entrada'!I$10+B33,C$65:D$90,2)),"")</f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"/>
      <c r="B35" s="96">
        <v>14</v>
      </c>
      <c r="C35" s="92">
        <f t="shared" si="0"/>
        <v>1.8169282854598501E-2</v>
      </c>
      <c r="D35" s="93">
        <f ca="1">IF(YEAR(NOW())-'Dados de Entrada'!I$10&gt;B35,D36/(1-C35),IF(YEAR(NOW())-'Dados de Entrada'!I$10&lt;B35,D34*(1-C34),'Dados de Entrada'!I$11))</f>
        <v>117013.45251511896</v>
      </c>
      <c r="E35" s="93">
        <f t="shared" ca="1" si="1"/>
        <v>2126.0505165403301</v>
      </c>
      <c r="F35" s="93" t="s">
        <v>188</v>
      </c>
      <c r="G35" s="67" t="str">
        <f t="shared" ca="1" si="2"/>
        <v/>
      </c>
      <c r="H35" s="97" t="str">
        <f ca="1">IF(YEAR(NOW())-'Dados de Entrada'!I$10&gt;=B35,H34*(1+VLOOKUP('Dados de Entrada'!I$10+B34,C$65:D$90,2)),"")</f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"/>
      <c r="B36" s="96">
        <v>15</v>
      </c>
      <c r="C36" s="92">
        <f t="shared" si="0"/>
        <v>1.6215271681965893E-2</v>
      </c>
      <c r="D36" s="93">
        <f ca="1">IF(YEAR(NOW())-'Dados de Entrada'!I$10&gt;B36,D37/(1-C36),IF(YEAR(NOW())-'Dados de Entrada'!I$10&lt;B36,D35*(1-C35),'Dados de Entrada'!I$11))</f>
        <v>114887.40199857863</v>
      </c>
      <c r="E36" s="93">
        <f t="shared" ca="1" si="1"/>
        <v>1862.9304362421826</v>
      </c>
      <c r="F36" s="93" t="s">
        <v>188</v>
      </c>
      <c r="G36" s="67" t="str">
        <f t="shared" ca="1" si="2"/>
        <v/>
      </c>
      <c r="H36" s="97" t="str">
        <f ca="1">IF(YEAR(NOW())-'Dados de Entrada'!I$10&gt;=B36,H35*(1+VLOOKUP('Dados de Entrada'!I$10+B35,C$65:D$90,2)),"")</f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"/>
      <c r="B37" s="96">
        <v>16</v>
      </c>
      <c r="C37" s="92">
        <f t="shared" si="0"/>
        <v>1.4445076358097964E-2</v>
      </c>
      <c r="D37" s="93">
        <f ca="1">IF(YEAR(NOW())-'Dados de Entrada'!I$10&gt;B37,D38/(1-C37),IF(YEAR(NOW())-'Dados de Entrada'!I$10&lt;B37,D36*(1-C36),'Dados de Entrada'!I$11))</f>
        <v>113024.47156233645</v>
      </c>
      <c r="E37" s="93">
        <f t="shared" ca="1" si="1"/>
        <v>1632.647122051625</v>
      </c>
      <c r="F37" s="93" t="s">
        <v>188</v>
      </c>
      <c r="G37" s="94" t="str">
        <f t="shared" ca="1" si="2"/>
        <v/>
      </c>
      <c r="H37" s="97" t="str">
        <f ca="1">IF(YEAR(NOW())-'Dados de Entrada'!I$10&gt;=B37,H36*(1+VLOOKUP('Dados de Entrada'!I$10+B36,C$65:D$90,2)),"")</f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"/>
      <c r="B38" s="96">
        <v>17</v>
      </c>
      <c r="C38" s="92">
        <f t="shared" si="0"/>
        <v>1.2834975776171096E-2</v>
      </c>
      <c r="D38" s="93">
        <f ca="1">IF(YEAR(NOW())-'Dados de Entrada'!I$10&gt;B38,D39/(1-C38),IF(YEAR(NOW())-'Dados de Entrada'!I$10&lt;B38,D37*(1-C37),'Dados de Entrada'!I$11))</f>
        <v>111391.82444028482</v>
      </c>
      <c r="E38" s="93">
        <f t="shared" ca="1" si="1"/>
        <v>1429.7113683545613</v>
      </c>
      <c r="F38" s="93" t="s">
        <v>188</v>
      </c>
      <c r="G38" s="94" t="str">
        <f t="shared" ca="1" si="2"/>
        <v/>
      </c>
      <c r="H38" s="97" t="str">
        <f ca="1">IF(YEAR(NOW())-'Dados de Entrada'!I$10&gt;=B38,H37*(1+VLOOKUP('Dados de Entrada'!I$10+B37,C$65:D$90,2)),"")</f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"/>
      <c r="B39" s="96">
        <v>18</v>
      </c>
      <c r="C39" s="92">
        <f t="shared" si="0"/>
        <v>1.1364927194280068E-2</v>
      </c>
      <c r="D39" s="93">
        <f ca="1">IF(YEAR(NOW())-'Dados de Entrada'!I$10&gt;B39,D40/(1-C39),IF(YEAR(NOW())-'Dados de Entrada'!I$10&lt;B39,D38*(1-C38),'Dados de Entrada'!I$11))</f>
        <v>109962.11307193026</v>
      </c>
      <c r="E39" s="93">
        <f t="shared" ca="1" si="1"/>
        <v>1249.7114091916737</v>
      </c>
      <c r="F39" s="93" t="s">
        <v>188</v>
      </c>
      <c r="G39" s="94" t="str">
        <f t="shared" ca="1" si="2"/>
        <v/>
      </c>
      <c r="H39" s="97" t="str">
        <f ca="1">IF(YEAR(NOW())-'Dados de Entrada'!I$10&gt;=B39,H38*(1+VLOOKUP('Dados de Entrada'!I$10+B38,C$65:D$90,2)),"")</f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"/>
      <c r="B40" s="96">
        <v>19</v>
      </c>
      <c r="C40" s="92">
        <f t="shared" si="0"/>
        <v>1.0017944740312194E-2</v>
      </c>
      <c r="D40" s="93">
        <f ca="1">IF(YEAR(NOW())-'Dados de Entrada'!I$10&gt;B40,D41/(1-C40),IF(YEAR(NOW())-'Dados de Entrada'!I$10&lt;B40,D39*(1-C39),'Dados de Entrada'!I$11))</f>
        <v>108712.40166273859</v>
      </c>
      <c r="E40" s="93">
        <f t="shared" ca="1" si="1"/>
        <v>1089.0748324439337</v>
      </c>
      <c r="F40" s="93" t="s">
        <v>188</v>
      </c>
      <c r="G40" s="94" t="str">
        <f t="shared" ca="1" si="2"/>
        <v/>
      </c>
      <c r="H40" s="97" t="str">
        <f ca="1">IF(YEAR(NOW())-'Dados de Entrada'!I$10&gt;=B40,H39*(1+VLOOKUP('Dados de Entrada'!I$10+B39,C$65:D$90,2)),"")</f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"/>
      <c r="B41" s="96">
        <v>20</v>
      </c>
      <c r="C41" s="92">
        <f t="shared" si="0"/>
        <v>8.7795780904624341E-3</v>
      </c>
      <c r="D41" s="93">
        <f ca="1">IF(YEAR(NOW())-'Dados de Entrada'!I$10&gt;B41,D42/(1-C41),IF(YEAR(NOW())-'Dados de Entrada'!I$10&lt;B41,D40*(1-C40),'Dados de Entrada'!I$11))</f>
        <v>107623.32683029465</v>
      </c>
      <c r="E41" s="98">
        <f ca="1">YEAR(NOW())-'Dados de Entrada'!I$10</f>
        <v>10</v>
      </c>
      <c r="F41" s="98"/>
      <c r="G41" s="94" t="str">
        <f t="shared" ca="1" si="2"/>
        <v/>
      </c>
      <c r="H41" s="97" t="str">
        <f ca="1">IF(YEAR(NOW())-'Dados de Entrada'!I$10&gt;=B41,H40*(1+VLOOKUP('Dados de Entrada'!I$10+B40,C$65:D$90,2)),"")</f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"/>
      <c r="B42" s="11"/>
      <c r="C42" s="99"/>
      <c r="D42" s="100"/>
      <c r="E42" s="11"/>
      <c r="F42" s="11"/>
      <c r="G42" s="101"/>
      <c r="H42" s="9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>
      <c r="A43" s="3"/>
      <c r="B43" s="630" t="s">
        <v>142</v>
      </c>
      <c r="C43" s="631"/>
      <c r="D43" s="631"/>
      <c r="E43" s="631"/>
      <c r="F43" s="632"/>
      <c r="G43" s="94"/>
      <c r="H43" s="10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>
      <c r="A44" s="3"/>
      <c r="B44" s="90" t="s">
        <v>183</v>
      </c>
      <c r="C44" s="90" t="s">
        <v>184</v>
      </c>
      <c r="D44" s="90" t="s">
        <v>185</v>
      </c>
      <c r="E44" s="90" t="s">
        <v>186</v>
      </c>
      <c r="F44" s="90" t="s">
        <v>187</v>
      </c>
      <c r="G44" s="94"/>
      <c r="H44" s="10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>
      <c r="A45" s="3"/>
      <c r="B45" s="104">
        <v>0</v>
      </c>
      <c r="C45" s="105">
        <f t="shared" ref="C45:C60" si="3">0.00635637852668087 +0.0712542999950912/(B45+1) -0.296774990294309/(B45+1)^2 +0.363971017624909/(B45+1)^3</f>
        <v>0.1448067058523721</v>
      </c>
      <c r="D45" s="106">
        <f ca="1">IF(YEAR(NOW())-'Dados de Entrada'!I$18&gt;B45,D46/(1-C45),IF(YEAR(NOW())-'Dados de Entrada'!I$18&lt;B45,D44*(1-C44),'Dados de Entrada'!I$19))</f>
        <v>0</v>
      </c>
      <c r="E45" s="106">
        <f t="shared" ref="E45:E59" ca="1" si="4">D45-D46</f>
        <v>0</v>
      </c>
      <c r="F45" s="106" t="s">
        <v>188</v>
      </c>
      <c r="G45" s="94" t="str">
        <f t="shared" ref="G45:G59" ca="1" si="5">IF(OR(F45="",E45=0),"",F45/E45*D45)</f>
        <v/>
      </c>
      <c r="H45" s="95">
        <f ca="1">D45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>
      <c r="A46" s="3"/>
      <c r="B46" s="107">
        <v>1</v>
      </c>
      <c r="C46" s="105">
        <f t="shared" si="3"/>
        <v>1.3286158153762849E-2</v>
      </c>
      <c r="D46" s="106">
        <f ca="1">IF(YEAR(NOW())-'Dados de Entrada'!I$18&gt;B46,D47/(1-C46),IF(YEAR(NOW())-'Dados de Entrada'!I$18&lt;B46,D45*(1-C45),'Dados de Entrada'!I$19))</f>
        <v>0</v>
      </c>
      <c r="E46" s="106">
        <f t="shared" ca="1" si="4"/>
        <v>0</v>
      </c>
      <c r="F46" s="106" t="s">
        <v>188</v>
      </c>
      <c r="G46" s="94" t="str">
        <f t="shared" ca="1" si="5"/>
        <v/>
      </c>
      <c r="H46" s="97" t="e">
        <f ca="1">IF(YEAR(NOW())-'Dados de Entrada'!I$18&gt;=B46,H45*(1+VLOOKUP('Dados de Entrada'!I$18+B45,C$65:D$90,2)),"")</f>
        <v>#N/A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>
      <c r="A47" s="3"/>
      <c r="B47" s="107">
        <v>2</v>
      </c>
      <c r="C47" s="105">
        <f t="shared" si="3"/>
        <v>1.0613220996969866E-2</v>
      </c>
      <c r="D47" s="106">
        <f ca="1">IF(YEAR(NOW())-'Dados de Entrada'!I$18&gt;B47,D48/(1-C47),IF(YEAR(NOW())-'Dados de Entrada'!I$18&lt;B47,D46*(1-C46),'Dados de Entrada'!I$19))</f>
        <v>0</v>
      </c>
      <c r="E47" s="106">
        <f t="shared" ca="1" si="4"/>
        <v>0</v>
      </c>
      <c r="F47" s="106" t="s">
        <v>188</v>
      </c>
      <c r="G47" s="94" t="str">
        <f t="shared" ca="1" si="5"/>
        <v/>
      </c>
      <c r="H47" s="97" t="e">
        <f ca="1">IF(YEAR(NOW())-'Dados de Entrada'!I$18&gt;=B47,H46*(1+VLOOKUP('Dados de Entrada'!I$18+B46,C$65:D$90,2)),"")</f>
        <v>#N/A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>
      <c r="A48" s="3"/>
      <c r="B48" s="107">
        <v>3</v>
      </c>
      <c r="C48" s="105">
        <f t="shared" si="3"/>
        <v>1.130856378244856E-2</v>
      </c>
      <c r="D48" s="106">
        <f ca="1">IF(YEAR(NOW())-'Dados de Entrada'!I$18&gt;B48,D49/(1-C48),IF(YEAR(NOW())-'Dados de Entrada'!I$18&lt;B48,D47*(1-C47),'Dados de Entrada'!I$19))</f>
        <v>0</v>
      </c>
      <c r="E48" s="106">
        <f t="shared" ca="1" si="4"/>
        <v>0</v>
      </c>
      <c r="F48" s="106" t="s">
        <v>188</v>
      </c>
      <c r="G48" s="94" t="str">
        <f t="shared" ca="1" si="5"/>
        <v/>
      </c>
      <c r="H48" s="97" t="e">
        <f ca="1">IF(YEAR(NOW())-'Dados de Entrada'!I$18&gt;=B48,H47*(1+VLOOKUP('Dados de Entrada'!I$18+B47,C$65:D$90,2)),"")</f>
        <v>#N/A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>
      <c r="A49" s="3"/>
      <c r="B49" s="107">
        <v>4</v>
      </c>
      <c r="C49" s="105">
        <f t="shared" si="3"/>
        <v>1.1648007054926022E-2</v>
      </c>
      <c r="D49" s="106">
        <f ca="1">IF(YEAR(NOW())-'Dados de Entrada'!I$18&gt;B49,D50/(1-C49),IF(YEAR(NOW())-'Dados de Entrada'!I$18&lt;B49,D48*(1-C48),'Dados de Entrada'!I$19))</f>
        <v>0</v>
      </c>
      <c r="E49" s="106">
        <f t="shared" ca="1" si="4"/>
        <v>0</v>
      </c>
      <c r="F49" s="106" t="s">
        <v>188</v>
      </c>
      <c r="G49" s="94" t="str">
        <f t="shared" ca="1" si="5"/>
        <v/>
      </c>
      <c r="H49" s="97" t="e">
        <f ca="1">IF(YEAR(NOW())-'Dados de Entrada'!I$18&gt;=B49,H48*(1+VLOOKUP('Dados de Entrada'!I$18+B48,C$65:D$90,2)),"")</f>
        <v>#N/A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>
      <c r="A50" s="3"/>
      <c r="B50" s="107">
        <v>5</v>
      </c>
      <c r="C50" s="105">
        <f t="shared" si="3"/>
        <v>1.1673396469654658E-2</v>
      </c>
      <c r="D50" s="106">
        <f ca="1">IF(YEAR(NOW())-'Dados de Entrada'!I$18&gt;B50,D51/(1-C50),IF(YEAR(NOW())-'Dados de Entrada'!I$18&lt;B50,D49*(1-C49),'Dados de Entrada'!I$19))</f>
        <v>0</v>
      </c>
      <c r="E50" s="106">
        <f t="shared" ca="1" si="4"/>
        <v>0</v>
      </c>
      <c r="F50" s="106" t="s">
        <v>188</v>
      </c>
      <c r="G50" s="94" t="str">
        <f t="shared" ca="1" si="5"/>
        <v/>
      </c>
      <c r="H50" s="97" t="e">
        <f ca="1">IF(YEAR(NOW())-'Dados de Entrada'!I$18&gt;=B50,H49*(1+VLOOKUP('Dados de Entrada'!I$18+B49,C$65:D$90,2)),"")</f>
        <v>#N/A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>
      <c r="A51" s="3"/>
      <c r="B51" s="107">
        <v>6</v>
      </c>
      <c r="C51" s="105">
        <f t="shared" si="3"/>
        <v>1.1540071778354966E-2</v>
      </c>
      <c r="D51" s="106">
        <f ca="1">IF(YEAR(NOW())-'Dados de Entrada'!I$18&gt;B51,D52/(1-C51),IF(YEAR(NOW())-'Dados de Entrada'!I$18&lt;B51,D50*(1-C50),'Dados de Entrada'!I$19))</f>
        <v>0</v>
      </c>
      <c r="E51" s="106">
        <f t="shared" ca="1" si="4"/>
        <v>0</v>
      </c>
      <c r="F51" s="106" t="s">
        <v>188</v>
      </c>
      <c r="G51" s="94" t="str">
        <f t="shared" ca="1" si="5"/>
        <v/>
      </c>
      <c r="H51" s="97" t="e">
        <f ca="1">IF(YEAR(NOW())-'Dados de Entrada'!I$18&gt;=B51,H50*(1+VLOOKUP('Dados de Entrada'!I$18+B50,C$65:D$90,2)),"")</f>
        <v>#N/A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>
      <c r="A52" s="3"/>
      <c r="B52" s="107">
        <v>7</v>
      </c>
      <c r="C52" s="105">
        <f t="shared" si="3"/>
        <v>1.1336937696517342E-2</v>
      </c>
      <c r="D52" s="106">
        <f ca="1">IF(YEAR(NOW())-'Dados de Entrada'!I$18&gt;B52,D53/(1-C52),IF(YEAR(NOW())-'Dados de Entrada'!I$18&lt;B52,D51*(1-C51),'Dados de Entrada'!I$19))</f>
        <v>0</v>
      </c>
      <c r="E52" s="106">
        <f t="shared" ca="1" si="4"/>
        <v>0</v>
      </c>
      <c r="F52" s="106" t="s">
        <v>188</v>
      </c>
      <c r="G52" s="67" t="str">
        <f t="shared" ca="1" si="5"/>
        <v/>
      </c>
      <c r="H52" s="97" t="e">
        <f ca="1">IF(YEAR(NOW())-'Dados de Entrada'!I$18&gt;=B52,H51*(1+VLOOKUP('Dados de Entrada'!I$18+B51,C$65:D$90,2)),"")</f>
        <v>#N/A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>
      <c r="A53" s="3"/>
      <c r="B53" s="107">
        <v>8</v>
      </c>
      <c r="C53" s="105">
        <f t="shared" si="3"/>
        <v>1.1108908574113677E-2</v>
      </c>
      <c r="D53" s="106">
        <f ca="1">IF(YEAR(NOW())-'Dados de Entrada'!I$18&gt;B53,D54/(1-C53),IF(YEAR(NOW())-'Dados de Entrada'!I$18&lt;B53,D52*(1-C52),'Dados de Entrada'!I$19))</f>
        <v>0</v>
      </c>
      <c r="E53" s="106">
        <f t="shared" ca="1" si="4"/>
        <v>0</v>
      </c>
      <c r="F53" s="106" t="s">
        <v>188</v>
      </c>
      <c r="G53" s="67" t="str">
        <f t="shared" ca="1" si="5"/>
        <v/>
      </c>
      <c r="H53" s="97" t="e">
        <f ca="1">IF(YEAR(NOW())-'Dados de Entrada'!I$18&gt;=B53,H52*(1+VLOOKUP('Dados de Entrada'!I$18+B52,C$65:D$90,2)),"")</f>
        <v>#N/A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3"/>
      <c r="B54" s="107">
        <v>9</v>
      </c>
      <c r="C54" s="105">
        <f t="shared" si="3"/>
        <v>1.0878029640871808E-2</v>
      </c>
      <c r="D54" s="106">
        <f ca="1">IF(YEAR(NOW())-'Dados de Entrada'!I$18&gt;B54,D55/(1-C54),IF(YEAR(NOW())-'Dados de Entrada'!I$18&lt;B54,D53*(1-C53),'Dados de Entrada'!I$19))</f>
        <v>0</v>
      </c>
      <c r="E54" s="106">
        <f t="shared" ca="1" si="4"/>
        <v>0</v>
      </c>
      <c r="F54" s="106" t="s">
        <v>188</v>
      </c>
      <c r="G54" s="67" t="str">
        <f t="shared" ca="1" si="5"/>
        <v/>
      </c>
      <c r="H54" s="97" t="e">
        <f ca="1">IF(YEAR(NOW())-'Dados de Entrada'!I$18&gt;=B54,H53*(1+VLOOKUP('Dados de Entrada'!I$18+B53,C$65:D$90,2)),"")</f>
        <v>#N/A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3"/>
      <c r="B55" s="107">
        <v>10</v>
      </c>
      <c r="C55" s="105">
        <f t="shared" si="3"/>
        <v>1.0654813105038154E-2</v>
      </c>
      <c r="D55" s="106">
        <f ca="1">IF(YEAR(NOW())-'Dados de Entrada'!I$18&gt;B55,D56/(1-C55),IF(YEAR(NOW())-'Dados de Entrada'!I$18&lt;B55,D54*(1-C54),'Dados de Entrada'!I$19))</f>
        <v>0</v>
      </c>
      <c r="E55" s="106">
        <f t="shared" ca="1" si="4"/>
        <v>0</v>
      </c>
      <c r="F55" s="106" t="s">
        <v>188</v>
      </c>
      <c r="G55" s="94" t="str">
        <f t="shared" ca="1" si="5"/>
        <v/>
      </c>
      <c r="H55" s="97" t="e">
        <f ca="1">IF(YEAR(NOW())-'Dados de Entrada'!I$18&gt;=B55,H54*(1+VLOOKUP('Dados de Entrada'!I$18+B54,C$65:D$90,2)),"")</f>
        <v>#N/A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>
      <c r="A56" s="3"/>
      <c r="B56" s="107">
        <v>11</v>
      </c>
      <c r="C56" s="105">
        <f t="shared" si="3"/>
        <v>1.0443930802946109E-2</v>
      </c>
      <c r="D56" s="106">
        <f ca="1">IF(YEAR(NOW())-'Dados de Entrada'!I$18&gt;B56,D57/(1-C56),IF(YEAR(NOW())-'Dados de Entrada'!I$18&lt;B56,D55*(1-C55),'Dados de Entrada'!I$19))</f>
        <v>0</v>
      </c>
      <c r="E56" s="106">
        <f t="shared" ca="1" si="4"/>
        <v>0</v>
      </c>
      <c r="F56" s="106" t="s">
        <v>188</v>
      </c>
      <c r="G56" s="94" t="str">
        <f t="shared" ca="1" si="5"/>
        <v/>
      </c>
      <c r="H56" s="97" t="e">
        <f ca="1">IF(YEAR(NOW())-'Dados de Entrada'!I$18&gt;=B56,H55*(1+VLOOKUP('Dados de Entrada'!I$18+B55,C$65:D$90,2)),"")</f>
        <v>#N/A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>
      <c r="A57" s="3"/>
      <c r="B57" s="107">
        <v>12</v>
      </c>
      <c r="C57" s="105">
        <f t="shared" si="3"/>
        <v>1.0247080776553107E-2</v>
      </c>
      <c r="D57" s="106">
        <f ca="1">IF(YEAR(NOW())-'Dados de Entrada'!I$18&gt;B57,D58/(1-C57),IF(YEAR(NOW())-'Dados de Entrada'!I$18&lt;B57,D56*(1-C56),'Dados de Entrada'!I$19))</f>
        <v>0</v>
      </c>
      <c r="E57" s="106">
        <f t="shared" ca="1" si="4"/>
        <v>0</v>
      </c>
      <c r="F57" s="106" t="s">
        <v>188</v>
      </c>
      <c r="G57" s="94" t="str">
        <f t="shared" ca="1" si="5"/>
        <v/>
      </c>
      <c r="H57" s="97" t="e">
        <f ca="1">IF(YEAR(NOW())-'Dados de Entrada'!I$18&gt;=B57,H56*(1+VLOOKUP('Dados de Entrada'!I$18+B56,C$65:D$90,2)),"")</f>
        <v>#N/A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>
      <c r="A58" s="3"/>
      <c r="B58" s="107">
        <v>13</v>
      </c>
      <c r="C58" s="105">
        <f t="shared" si="3"/>
        <v>1.0064455768861068E-2</v>
      </c>
      <c r="D58" s="106">
        <f ca="1">IF(YEAR(NOW())-'Dados de Entrada'!I$18&gt;B58,D59/(1-C58),IF(YEAR(NOW())-'Dados de Entrada'!I$18&lt;B58,D57*(1-C57),'Dados de Entrada'!I$19))</f>
        <v>0</v>
      </c>
      <c r="E58" s="106">
        <f t="shared" ca="1" si="4"/>
        <v>0</v>
      </c>
      <c r="F58" s="106" t="s">
        <v>188</v>
      </c>
      <c r="G58" s="94" t="str">
        <f t="shared" ca="1" si="5"/>
        <v/>
      </c>
      <c r="H58" s="97" t="e">
        <f ca="1">IF(YEAR(NOW())-'Dados de Entrada'!I$18&gt;=B58,H57*(1+VLOOKUP('Dados de Entrada'!I$18+B57,C$65:D$90,2)),"")</f>
        <v>#N/A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>
      <c r="A59" s="3"/>
      <c r="B59" s="107">
        <v>14</v>
      </c>
      <c r="C59" s="105">
        <f t="shared" si="3"/>
        <v>9.8955085006381411E-3</v>
      </c>
      <c r="D59" s="106">
        <f ca="1">IF(YEAR(NOW())-'Dados de Entrada'!I$18&gt;B59,D60/(1-C59),IF(YEAR(NOW())-'Dados de Entrada'!I$18&lt;B59,D58*(1-C58),'Dados de Entrada'!I$19))</f>
        <v>0</v>
      </c>
      <c r="E59" s="106">
        <f t="shared" ca="1" si="4"/>
        <v>0</v>
      </c>
      <c r="F59" s="106" t="s">
        <v>188</v>
      </c>
      <c r="G59" s="94" t="str">
        <f t="shared" ca="1" si="5"/>
        <v/>
      </c>
      <c r="H59" s="97" t="e">
        <f ca="1">IF(YEAR(NOW())-'Dados de Entrada'!I$18&gt;=B59,H58*(1+VLOOKUP('Dados de Entrada'!I$18+B58,C$65:D$90,2)),"")</f>
        <v>#N/A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>
      <c r="A60" s="3"/>
      <c r="B60" s="107">
        <v>15</v>
      </c>
      <c r="C60" s="105">
        <f t="shared" si="3"/>
        <v>9.7393550822617581E-3</v>
      </c>
      <c r="D60" s="106">
        <f ca="1">IF(YEAR(NOW())-'Dados de Entrada'!I$18&gt;B60,D61/(1-C60),IF(YEAR(NOW())-'Dados de Entrada'!I$18&lt;B60,D59*(1-C59),'Dados de Entrada'!I$19))</f>
        <v>0</v>
      </c>
      <c r="E60" s="108">
        <f ca="1">YEAR(NOW())-'Dados de Entrada'!I$18</f>
        <v>2024</v>
      </c>
      <c r="F60" s="106"/>
      <c r="G60" s="94"/>
      <c r="H60" s="97" t="e">
        <f ca="1">IF(YEAR(NOW())-'Dados de Entrada'!I$18&gt;=B60,H59*(1+VLOOKUP('Dados de Entrada'!I$18+B59,C$65:D$90,2)),"")</f>
        <v>#N/A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9"/>
      <c r="B61" s="11"/>
      <c r="C61" s="11"/>
      <c r="D61" s="11"/>
      <c r="E61" s="11"/>
      <c r="F61" s="11"/>
      <c r="G61" s="86"/>
      <c r="H61" s="8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9"/>
      <c r="B62" s="385"/>
      <c r="C62" s="11" t="s">
        <v>189</v>
      </c>
      <c r="D62" s="11"/>
      <c r="E62" s="11"/>
      <c r="F62" s="11"/>
      <c r="G62" s="86"/>
      <c r="H62" s="8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9"/>
      <c r="B63" s="11"/>
      <c r="C63" s="11"/>
      <c r="D63" s="11"/>
      <c r="E63" s="11"/>
      <c r="F63" s="11"/>
      <c r="G63" s="86"/>
      <c r="H63" s="8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>
      <c r="A64" s="109"/>
      <c r="B64" s="11"/>
      <c r="C64" s="110" t="s">
        <v>190</v>
      </c>
      <c r="D64" s="110" t="s">
        <v>141</v>
      </c>
      <c r="E64" s="15"/>
      <c r="F64" s="11"/>
      <c r="G64" s="86"/>
      <c r="H64" s="8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>
      <c r="A65" s="109"/>
      <c r="B65" s="15"/>
      <c r="C65" s="111">
        <v>2001</v>
      </c>
      <c r="D65" s="105">
        <v>7.6700000000000004E-2</v>
      </c>
      <c r="E65" s="15"/>
      <c r="F65" s="11"/>
      <c r="G65" s="86"/>
      <c r="H65" s="8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>
      <c r="A66" s="20"/>
      <c r="B66" s="15"/>
      <c r="C66" s="111">
        <v>2002</v>
      </c>
      <c r="D66" s="105">
        <v>0.12529999999999999</v>
      </c>
      <c r="E66" s="15"/>
      <c r="F66" s="11"/>
      <c r="G66" s="86"/>
      <c r="H66" s="8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>
      <c r="A67" s="20"/>
      <c r="B67" s="15"/>
      <c r="C67" s="111">
        <v>2003</v>
      </c>
      <c r="D67" s="105">
        <v>9.2999999999999999E-2</v>
      </c>
      <c r="E67" s="15"/>
      <c r="F67" s="11"/>
      <c r="G67" s="86"/>
      <c r="H67" s="8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>
      <c r="A68" s="20"/>
      <c r="B68" s="15"/>
      <c r="C68" s="111">
        <v>2004</v>
      </c>
      <c r="D68" s="105">
        <v>7.5999999999999998E-2</v>
      </c>
      <c r="E68" s="15"/>
      <c r="F68" s="11"/>
      <c r="G68" s="86"/>
      <c r="H68" s="8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>
      <c r="A69" s="20"/>
      <c r="B69" s="15"/>
      <c r="C69" s="111">
        <v>2005</v>
      </c>
      <c r="D69" s="105">
        <v>5.6899999999999999E-2</v>
      </c>
      <c r="E69" s="15"/>
      <c r="F69" s="11"/>
      <c r="G69" s="86"/>
      <c r="H69" s="8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>
      <c r="A70" s="20"/>
      <c r="B70" s="15"/>
      <c r="C70" s="111">
        <v>2006</v>
      </c>
      <c r="D70" s="105">
        <v>3.1399999999999997E-2</v>
      </c>
      <c r="E70" s="15"/>
      <c r="F70" s="11"/>
      <c r="G70" s="86"/>
      <c r="H70" s="8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>
      <c r="A71" s="20"/>
      <c r="B71" s="15"/>
      <c r="C71" s="111">
        <v>2007</v>
      </c>
      <c r="D71" s="105">
        <v>4.4600000000000001E-2</v>
      </c>
      <c r="E71" s="15"/>
      <c r="F71" s="11"/>
      <c r="G71" s="86"/>
      <c r="H71" s="8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>
      <c r="A72" s="20"/>
      <c r="B72" s="15"/>
      <c r="C72" s="111">
        <v>2008</v>
      </c>
      <c r="D72" s="105">
        <v>5.8999999999999997E-2</v>
      </c>
      <c r="E72" s="15"/>
      <c r="F72" s="11"/>
      <c r="G72" s="86"/>
      <c r="H72" s="8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20"/>
      <c r="B73" s="15"/>
      <c r="C73" s="111">
        <v>2009</v>
      </c>
      <c r="D73" s="105">
        <v>4.3099999999999999E-2</v>
      </c>
      <c r="E73" s="15"/>
      <c r="F73" s="11"/>
      <c r="G73" s="86"/>
      <c r="H73" s="8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20"/>
      <c r="B74" s="15"/>
      <c r="C74" s="111">
        <v>2010</v>
      </c>
      <c r="D74" s="105">
        <v>5.91E-2</v>
      </c>
      <c r="E74" s="15"/>
      <c r="F74" s="11"/>
      <c r="G74" s="86"/>
      <c r="H74" s="8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20"/>
      <c r="B75" s="15"/>
      <c r="C75" s="111">
        <v>2011</v>
      </c>
      <c r="D75" s="105">
        <v>6.5000000000000002E-2</v>
      </c>
      <c r="E75" s="15"/>
      <c r="F75" s="11"/>
      <c r="G75" s="86"/>
      <c r="H75" s="8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20"/>
      <c r="B76" s="15"/>
      <c r="C76" s="111">
        <v>2012</v>
      </c>
      <c r="D76" s="105">
        <v>5.8400000000000001E-2</v>
      </c>
      <c r="E76" s="15"/>
      <c r="F76" s="11"/>
      <c r="G76" s="86"/>
      <c r="H76" s="8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20"/>
      <c r="B77" s="15"/>
      <c r="C77" s="111">
        <v>2013</v>
      </c>
      <c r="D77" s="105">
        <v>5.91E-2</v>
      </c>
      <c r="E77" s="15"/>
      <c r="F77" s="11"/>
      <c r="G77" s="86"/>
      <c r="H77" s="8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5"/>
      <c r="B78" s="15"/>
      <c r="C78" s="111">
        <v>2014</v>
      </c>
      <c r="D78" s="105">
        <v>6.4100000000000004E-2</v>
      </c>
      <c r="E78" s="15"/>
      <c r="F78" s="11"/>
      <c r="G78" s="86"/>
      <c r="H78" s="8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5"/>
      <c r="B79" s="15"/>
      <c r="C79" s="111">
        <v>2015</v>
      </c>
      <c r="D79" s="105">
        <v>0.1067</v>
      </c>
      <c r="E79" s="15"/>
      <c r="F79" s="11"/>
      <c r="G79" s="86"/>
      <c r="H79" s="8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5"/>
      <c r="B80" s="15"/>
      <c r="C80" s="111">
        <v>2016</v>
      </c>
      <c r="D80" s="105">
        <v>6.2899999999999998E-2</v>
      </c>
      <c r="E80" s="15"/>
      <c r="F80" s="11"/>
      <c r="G80" s="86"/>
      <c r="H80" s="8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5"/>
      <c r="B81" s="15"/>
      <c r="C81" s="111">
        <v>2017</v>
      </c>
      <c r="D81" s="105">
        <v>2.9499999999999998E-2</v>
      </c>
      <c r="E81" s="15"/>
      <c r="F81" s="11"/>
      <c r="G81" s="86"/>
      <c r="H81" s="8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5"/>
      <c r="B82" s="15"/>
      <c r="C82" s="111">
        <v>2018</v>
      </c>
      <c r="D82" s="105">
        <v>3.7499999999999999E-2</v>
      </c>
      <c r="E82" s="15"/>
      <c r="F82" s="11"/>
      <c r="G82" s="86"/>
      <c r="H82" s="8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5"/>
      <c r="B83" s="15"/>
      <c r="C83" s="111">
        <v>2019</v>
      </c>
      <c r="D83" s="105">
        <v>4.3099999999999999E-2</v>
      </c>
      <c r="E83" s="15"/>
      <c r="F83" s="11"/>
      <c r="G83" s="86"/>
      <c r="H83" s="8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5"/>
      <c r="B84" s="15"/>
      <c r="C84" s="111">
        <v>2020</v>
      </c>
      <c r="D84" s="105">
        <v>4.5199999999999997E-2</v>
      </c>
      <c r="E84" s="15"/>
      <c r="F84" s="11"/>
      <c r="G84" s="86"/>
      <c r="H84" s="8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5"/>
      <c r="B85" s="15"/>
      <c r="C85" s="111">
        <v>2021</v>
      </c>
      <c r="D85" s="105">
        <f>'Dados de Entrada'!D96</f>
        <v>0</v>
      </c>
      <c r="E85" s="15"/>
      <c r="F85" s="11"/>
      <c r="G85" s="86"/>
      <c r="H85" s="8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5"/>
      <c r="B86" s="15"/>
      <c r="C86" s="111">
        <v>2022</v>
      </c>
      <c r="D86" s="105">
        <f>'Dados de Entrada'!D97</f>
        <v>0</v>
      </c>
      <c r="E86" s="15"/>
      <c r="F86" s="11"/>
      <c r="G86" s="86"/>
      <c r="H86" s="8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5"/>
      <c r="B87" s="15"/>
      <c r="C87" s="111">
        <v>2023</v>
      </c>
      <c r="D87" s="105">
        <f>'Dados de Entrada'!D98</f>
        <v>0</v>
      </c>
      <c r="E87" s="15"/>
      <c r="F87" s="11"/>
      <c r="G87" s="86"/>
      <c r="H87" s="8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5"/>
      <c r="B88" s="15"/>
      <c r="C88" s="111">
        <v>2024</v>
      </c>
      <c r="D88" s="105">
        <f>'Dados de Entrada'!D99</f>
        <v>0</v>
      </c>
      <c r="E88" s="15"/>
      <c r="F88" s="11"/>
      <c r="G88" s="86"/>
      <c r="H88" s="8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5"/>
      <c r="B89" s="15"/>
      <c r="C89" s="111">
        <v>2025</v>
      </c>
      <c r="D89" s="105">
        <f>'Dados de Entrada'!D100</f>
        <v>0</v>
      </c>
      <c r="E89" s="15"/>
      <c r="F89" s="11"/>
      <c r="G89" s="86"/>
      <c r="H89" s="8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5"/>
      <c r="B90" s="15"/>
      <c r="C90" s="111">
        <v>2026</v>
      </c>
      <c r="D90" s="105">
        <f>'Dados de Entrada'!D101</f>
        <v>0</v>
      </c>
      <c r="E90" s="15"/>
      <c r="F90" s="11"/>
      <c r="G90" s="86"/>
      <c r="H90" s="8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5"/>
      <c r="B91" s="15"/>
      <c r="C91" s="15"/>
      <c r="D91" s="15"/>
      <c r="E91" s="15"/>
      <c r="F91" s="11"/>
      <c r="G91" s="86"/>
      <c r="H91" s="8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18">
    <mergeCell ref="A4:B4"/>
    <mergeCell ref="C4:G4"/>
    <mergeCell ref="A5:G5"/>
    <mergeCell ref="A1:G1"/>
    <mergeCell ref="A2:B2"/>
    <mergeCell ref="C2:G2"/>
    <mergeCell ref="A3:B3"/>
    <mergeCell ref="C3:G3"/>
    <mergeCell ref="A17:G17"/>
    <mergeCell ref="B19:F19"/>
    <mergeCell ref="B43:F43"/>
    <mergeCell ref="A7:G7"/>
    <mergeCell ref="A8:G8"/>
    <mergeCell ref="A10:G10"/>
    <mergeCell ref="A11:G11"/>
    <mergeCell ref="A13:G13"/>
    <mergeCell ref="A14:G14"/>
    <mergeCell ref="A16:G16"/>
  </mergeCells>
  <conditionalFormatting sqref="B21:F30 B32:F41">
    <cfRule type="expression" dxfId="2" priority="1">
      <formula>$B21=$E$41</formula>
    </cfRule>
  </conditionalFormatting>
  <conditionalFormatting sqref="B45:F60">
    <cfRule type="expression" dxfId="1" priority="3">
      <formula>$B45=$E$60</formula>
    </cfRule>
  </conditionalFormatting>
  <conditionalFormatting sqref="E60">
    <cfRule type="expression" dxfId="0" priority="4">
      <formula>$B60=#REF!</formula>
    </cfRule>
  </conditionalFormatting>
  <printOptions horizontalCentered="1"/>
  <pageMargins left="0.51181102362204722" right="0.51181102362204722" top="0.59055118110236227" bottom="0.39370078740157483" header="0" footer="0"/>
  <pageSetup paperSize="9" scale="90" fitToHeight="5" orientation="portrait" r:id="rId1"/>
  <headerFooter>
    <oddFooter>&amp;C&amp;P/&amp;N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6666"/>
    <outlinePr summaryBelow="0" summaryRight="0"/>
    <pageSetUpPr fitToPage="1"/>
  </sheetPr>
  <dimension ref="A1:U1006"/>
  <sheetViews>
    <sheetView view="pageBreakPreview" zoomScaleSheetLayoutView="100" workbookViewId="0">
      <selection activeCell="B27" sqref="B27"/>
    </sheetView>
  </sheetViews>
  <sheetFormatPr defaultColWidth="12.5703125" defaultRowHeight="15" customHeight="1"/>
  <cols>
    <col min="1" max="1" width="17.42578125" style="238" customWidth="1"/>
    <col min="2" max="2" width="75.140625" style="238" customWidth="1"/>
    <col min="3" max="3" width="7.5703125" customWidth="1"/>
    <col min="4" max="20" width="12.5703125" customWidth="1"/>
  </cols>
  <sheetData>
    <row r="1" spans="1:21" s="265" customFormat="1" ht="75" customHeight="1">
      <c r="A1" s="512" t="s">
        <v>500</v>
      </c>
      <c r="B1" s="512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21" s="265" customFormat="1" ht="27.6" customHeight="1">
      <c r="A2" s="388" t="s">
        <v>486</v>
      </c>
      <c r="B2" s="307" t="s">
        <v>491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21" s="265" customFormat="1">
      <c r="A3" s="388" t="s">
        <v>298</v>
      </c>
      <c r="B3" s="308" t="s">
        <v>492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21" s="265" customFormat="1" ht="29.1" customHeight="1">
      <c r="A4" s="389" t="s">
        <v>487</v>
      </c>
      <c r="B4" s="308" t="s">
        <v>490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21" s="265" customFormat="1" ht="29.1" customHeight="1">
      <c r="A5" s="637" t="s">
        <v>499</v>
      </c>
      <c r="B5" s="637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21" s="162" customFormat="1" ht="15" customHeight="1">
      <c r="A6" s="238"/>
      <c r="B6" s="238"/>
    </row>
    <row r="7" spans="1:21" ht="15.75" customHeight="1">
      <c r="A7" s="386" t="s">
        <v>191</v>
      </c>
      <c r="B7" s="386" t="s">
        <v>192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5.75" customHeight="1">
      <c r="A8" s="112">
        <v>0</v>
      </c>
      <c r="B8" s="113">
        <f>7.692307692*10^(-7)</f>
        <v>7.6923076919999993E-7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5.75" customHeight="1">
      <c r="A9" s="112">
        <v>1</v>
      </c>
      <c r="B9" s="113">
        <f>7.692307692*10^(-7)</f>
        <v>7.6923076919999993E-7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5.75" customHeight="1">
      <c r="A10" s="112">
        <v>2</v>
      </c>
      <c r="B10" s="113">
        <f>7.692307692*10^(-7)</f>
        <v>7.6923076919999993E-7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15.75" customHeight="1">
      <c r="A11" s="112">
        <v>3</v>
      </c>
      <c r="B11" s="113">
        <f>8.974358974*10^(-7)</f>
        <v>8.9743589739999994E-7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5.75" customHeight="1">
      <c r="A12" s="112">
        <v>4</v>
      </c>
      <c r="B12" s="113">
        <f>8.974358974*10^(-7)</f>
        <v>8.9743589739999994E-7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5.75" customHeight="1">
      <c r="A13" s="112">
        <v>5</v>
      </c>
      <c r="B13" s="113">
        <f>1.025641026*10^(-6)</f>
        <v>1.0256410259999999E-6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5.75" customHeight="1">
      <c r="A14" s="112">
        <v>6</v>
      </c>
      <c r="B14" s="113">
        <f>1.025641026*10^(-6)</f>
        <v>1.0256410259999999E-6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5.75" customHeight="1">
      <c r="A15" s="112">
        <v>7</v>
      </c>
      <c r="B15" s="113">
        <f>1.153846154*10^(-6)</f>
        <v>1.153846154E-6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5.75" customHeight="1">
      <c r="A16" s="112">
        <v>8</v>
      </c>
      <c r="B16" s="113">
        <f>1.153846154*10^(-6)</f>
        <v>1.153846154E-6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5.75" customHeight="1">
      <c r="A17" s="112">
        <v>9</v>
      </c>
      <c r="B17" s="113">
        <f>1.282051282*10^(-6)</f>
        <v>1.2820512820000001E-6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5.75" customHeight="1">
      <c r="A18" s="112">
        <v>10</v>
      </c>
      <c r="B18" s="113">
        <f>1.282051282*10^(-6)</f>
        <v>1.2820512820000001E-6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5.75" customHeight="1">
      <c r="A19" s="112">
        <v>11</v>
      </c>
      <c r="B19" s="113">
        <f t="shared" ref="B19:B28" si="0">1.538461538*10^(-6)</f>
        <v>1.538461538E-6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5.75" customHeight="1">
      <c r="A20" s="112">
        <v>12</v>
      </c>
      <c r="B20" s="113">
        <f t="shared" si="0"/>
        <v>1.538461538E-6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5.75" customHeight="1">
      <c r="A21" s="112">
        <v>13</v>
      </c>
      <c r="B21" s="113">
        <f t="shared" si="0"/>
        <v>1.538461538E-6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5.75" customHeight="1">
      <c r="A22" s="112">
        <v>14</v>
      </c>
      <c r="B22" s="113">
        <f t="shared" si="0"/>
        <v>1.538461538E-6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5.75" customHeight="1">
      <c r="A23" s="112">
        <v>15</v>
      </c>
      <c r="B23" s="113">
        <f t="shared" si="0"/>
        <v>1.538461538E-6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5.75" customHeight="1">
      <c r="A24" s="112">
        <v>16</v>
      </c>
      <c r="B24" s="113">
        <f t="shared" si="0"/>
        <v>1.538461538E-6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5.75" customHeight="1">
      <c r="A25" s="112">
        <v>17</v>
      </c>
      <c r="B25" s="113">
        <f t="shared" si="0"/>
        <v>1.538461538E-6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5.75" customHeight="1">
      <c r="A26" s="112">
        <v>18</v>
      </c>
      <c r="B26" s="113">
        <f t="shared" si="0"/>
        <v>1.538461538E-6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.75" customHeight="1">
      <c r="A27" s="112">
        <v>19</v>
      </c>
      <c r="B27" s="113">
        <f t="shared" si="0"/>
        <v>1.538461538E-6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5.75" customHeight="1">
      <c r="A28" s="112">
        <v>20</v>
      </c>
      <c r="B28" s="113">
        <f t="shared" si="0"/>
        <v>1.538461538E-6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5.75" customHeight="1">
      <c r="A29" s="387"/>
      <c r="B29" s="38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5.75" customHeight="1">
      <c r="A30" s="387"/>
      <c r="B30" s="38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.75" customHeight="1">
      <c r="A31" s="387"/>
      <c r="B31" s="38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.75" customHeight="1">
      <c r="A32" s="387"/>
      <c r="B32" s="38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customHeight="1">
      <c r="A33" s="387"/>
      <c r="B33" s="38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customHeight="1">
      <c r="A34" s="387"/>
      <c r="B34" s="38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customHeight="1">
      <c r="A35" s="387"/>
      <c r="B35" s="38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.75" customHeight="1">
      <c r="A36" s="387"/>
      <c r="B36" s="38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.75" customHeight="1">
      <c r="A37" s="387"/>
      <c r="B37" s="38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.75" customHeight="1">
      <c r="A38" s="387"/>
      <c r="B38" s="38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.75" customHeight="1">
      <c r="A39" s="387"/>
      <c r="B39" s="38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.75" customHeight="1">
      <c r="A40" s="387"/>
      <c r="B40" s="38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75" customHeight="1">
      <c r="A41" s="387"/>
      <c r="B41" s="38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5.75" customHeight="1">
      <c r="A42" s="387"/>
      <c r="B42" s="38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.75" customHeight="1">
      <c r="A43" s="387"/>
      <c r="B43" s="38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.75" customHeight="1">
      <c r="A44" s="387"/>
      <c r="B44" s="38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.75" customHeight="1">
      <c r="A45" s="387"/>
      <c r="B45" s="38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.75" customHeight="1">
      <c r="A46" s="387"/>
      <c r="B46" s="38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.75" customHeight="1">
      <c r="A47" s="387"/>
      <c r="B47" s="38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5.75" customHeight="1">
      <c r="A48" s="387"/>
      <c r="B48" s="38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5.75" customHeight="1">
      <c r="A49" s="387"/>
      <c r="B49" s="38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.75" customHeight="1">
      <c r="A50" s="387"/>
      <c r="B50" s="38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5.75" customHeight="1">
      <c r="A51" s="387"/>
      <c r="B51" s="38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customHeight="1">
      <c r="A52" s="387"/>
      <c r="B52" s="38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.75" customHeight="1">
      <c r="A53" s="387"/>
      <c r="B53" s="38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.75" customHeight="1">
      <c r="A54" s="387"/>
      <c r="B54" s="38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5.75" customHeight="1">
      <c r="A55" s="387"/>
      <c r="B55" s="38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.75" customHeight="1">
      <c r="A56" s="387"/>
      <c r="B56" s="38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5.75" customHeight="1">
      <c r="A57" s="387"/>
      <c r="B57" s="38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75" customHeight="1">
      <c r="A58" s="387"/>
      <c r="B58" s="387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5.75" customHeight="1">
      <c r="A59" s="387"/>
      <c r="B59" s="387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5.75" customHeight="1">
      <c r="A60" s="387"/>
      <c r="B60" s="38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.75" customHeight="1">
      <c r="A61" s="387"/>
      <c r="B61" s="38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.75" customHeight="1">
      <c r="A62" s="387"/>
      <c r="B62" s="38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.75" customHeight="1">
      <c r="A63" s="387"/>
      <c r="B63" s="38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.75" customHeight="1">
      <c r="A64" s="387"/>
      <c r="B64" s="38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5.75" customHeight="1">
      <c r="A65" s="387"/>
      <c r="B65" s="38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75" customHeight="1">
      <c r="A66" s="387"/>
      <c r="B66" s="38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5.75" customHeight="1">
      <c r="A67" s="387"/>
      <c r="B67" s="387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5.75" customHeight="1">
      <c r="A68" s="387"/>
      <c r="B68" s="387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customHeight="1">
      <c r="A69" s="387"/>
      <c r="B69" s="38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customHeight="1">
      <c r="A70" s="387"/>
      <c r="B70" s="387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75" customHeight="1">
      <c r="A71" s="387"/>
      <c r="B71" s="387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5.75" customHeight="1">
      <c r="A72" s="387"/>
      <c r="B72" s="38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customHeight="1">
      <c r="A73" s="387"/>
      <c r="B73" s="38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.75" customHeight="1">
      <c r="A74" s="387"/>
      <c r="B74" s="38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5.75" customHeight="1">
      <c r="A75" s="387"/>
      <c r="B75" s="387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75" customHeight="1">
      <c r="A76" s="387"/>
      <c r="B76" s="38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75" customHeight="1">
      <c r="A77" s="387"/>
      <c r="B77" s="387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75" customHeight="1">
      <c r="A78" s="387"/>
      <c r="B78" s="387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75" customHeight="1">
      <c r="A79" s="387"/>
      <c r="B79" s="387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5.75" customHeight="1">
      <c r="A80" s="387"/>
      <c r="B80" s="387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5.75" customHeight="1">
      <c r="A81" s="387"/>
      <c r="B81" s="387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customHeight="1">
      <c r="A82" s="387"/>
      <c r="B82" s="38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5.75" customHeight="1">
      <c r="A83" s="387"/>
      <c r="B83" s="387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5.75" customHeight="1">
      <c r="A84" s="387"/>
      <c r="B84" s="38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5.75" customHeight="1">
      <c r="A85" s="387"/>
      <c r="B85" s="38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5.75" customHeight="1">
      <c r="A86" s="387"/>
      <c r="B86" s="387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5.75" customHeight="1">
      <c r="A87" s="387"/>
      <c r="B87" s="387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5.75" customHeight="1">
      <c r="A88" s="387"/>
      <c r="B88" s="387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5.75" customHeight="1">
      <c r="A89" s="387"/>
      <c r="B89" s="387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5.75" customHeight="1">
      <c r="A90" s="387"/>
      <c r="B90" s="387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5.75" customHeight="1">
      <c r="A91" s="387"/>
      <c r="B91" s="387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5.75" customHeight="1">
      <c r="A92" s="387"/>
      <c r="B92" s="387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5.75" customHeight="1">
      <c r="A93" s="387"/>
      <c r="B93" s="387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5.75" customHeight="1">
      <c r="A94" s="387"/>
      <c r="B94" s="387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5.75" customHeight="1">
      <c r="A95" s="387"/>
      <c r="B95" s="387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5.75" customHeight="1">
      <c r="A96" s="387"/>
      <c r="B96" s="387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5.75" customHeight="1">
      <c r="A97" s="387"/>
      <c r="B97" s="38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5.75" customHeight="1">
      <c r="A98" s="387"/>
      <c r="B98" s="387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5.75" customHeight="1">
      <c r="A99" s="387"/>
      <c r="B99" s="387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5.75" customHeight="1">
      <c r="A100" s="387"/>
      <c r="B100" s="38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5.75" customHeight="1">
      <c r="A101" s="387"/>
      <c r="B101" s="387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5.75" customHeight="1">
      <c r="A102" s="387"/>
      <c r="B102" s="38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5.75" customHeight="1">
      <c r="A103" s="387"/>
      <c r="B103" s="387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5.75" customHeight="1">
      <c r="A104" s="387"/>
      <c r="B104" s="387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5.75" customHeight="1">
      <c r="A105" s="387"/>
      <c r="B105" s="387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5.75" customHeight="1">
      <c r="A106" s="387"/>
      <c r="B106" s="387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5.75" customHeight="1">
      <c r="A107" s="387"/>
      <c r="B107" s="387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5.75" customHeight="1">
      <c r="A108" s="387"/>
      <c r="B108" s="387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5.75" customHeight="1">
      <c r="A109" s="387"/>
      <c r="B109" s="387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5.75" customHeight="1">
      <c r="A110" s="387"/>
      <c r="B110" s="387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5.75" customHeight="1">
      <c r="A111" s="387"/>
      <c r="B111" s="387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5.75" customHeight="1">
      <c r="A112" s="387"/>
      <c r="B112" s="387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5.75" customHeight="1">
      <c r="A113" s="387"/>
      <c r="B113" s="387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5.75" customHeight="1">
      <c r="A114" s="387"/>
      <c r="B114" s="387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5.75" customHeight="1">
      <c r="A115" s="387"/>
      <c r="B115" s="387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5.75" customHeight="1">
      <c r="A116" s="387"/>
      <c r="B116" s="387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5.75" customHeight="1">
      <c r="A117" s="387"/>
      <c r="B117" s="387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5.75" customHeight="1">
      <c r="A118" s="387"/>
      <c r="B118" s="38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5.75" customHeight="1">
      <c r="A119" s="387"/>
      <c r="B119" s="38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5.75" customHeight="1">
      <c r="A120" s="387"/>
      <c r="B120" s="387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5.75" customHeight="1">
      <c r="A121" s="387"/>
      <c r="B121" s="387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5.75" customHeight="1">
      <c r="A122" s="387"/>
      <c r="B122" s="387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5.75" customHeight="1">
      <c r="A123" s="387"/>
      <c r="B123" s="387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5.75" customHeight="1">
      <c r="A124" s="387"/>
      <c r="B124" s="387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5.75" customHeight="1">
      <c r="A125" s="387"/>
      <c r="B125" s="387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5.75" customHeight="1">
      <c r="A126" s="387"/>
      <c r="B126" s="387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5.75" customHeight="1">
      <c r="A127" s="387"/>
      <c r="B127" s="387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5.75" customHeight="1">
      <c r="A128" s="387"/>
      <c r="B128" s="387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5.75" customHeight="1">
      <c r="A129" s="387"/>
      <c r="B129" s="387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5.75" customHeight="1">
      <c r="A130" s="387"/>
      <c r="B130" s="387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5.75" customHeight="1">
      <c r="A131" s="387"/>
      <c r="B131" s="387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5.75" customHeight="1">
      <c r="A132" s="387"/>
      <c r="B132" s="387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5.75" customHeight="1">
      <c r="A133" s="387"/>
      <c r="B133" s="387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5.75" customHeight="1">
      <c r="A134" s="387"/>
      <c r="B134" s="387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5.75" customHeight="1">
      <c r="A135" s="387"/>
      <c r="B135" s="387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5.75" customHeight="1">
      <c r="A136" s="387"/>
      <c r="B136" s="387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5.75" customHeight="1">
      <c r="A137" s="387"/>
      <c r="B137" s="387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5.75" customHeight="1">
      <c r="A138" s="387"/>
      <c r="B138" s="387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5.75" customHeight="1">
      <c r="A139" s="387"/>
      <c r="B139" s="387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5.75" customHeight="1">
      <c r="A140" s="387"/>
      <c r="B140" s="387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5.75" customHeight="1">
      <c r="A141" s="387"/>
      <c r="B141" s="387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5.75" customHeight="1">
      <c r="A142" s="387"/>
      <c r="B142" s="387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5.75" customHeight="1">
      <c r="A143" s="387"/>
      <c r="B143" s="387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5.75" customHeight="1">
      <c r="A144" s="387"/>
      <c r="B144" s="387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5.75" customHeight="1">
      <c r="A145" s="387"/>
      <c r="B145" s="387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5.75" customHeight="1">
      <c r="A146" s="387"/>
      <c r="B146" s="387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5.75" customHeight="1">
      <c r="A147" s="387"/>
      <c r="B147" s="387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5.75" customHeight="1">
      <c r="A148" s="387"/>
      <c r="B148" s="387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5.75" customHeight="1">
      <c r="A149" s="387"/>
      <c r="B149" s="387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5.75" customHeight="1">
      <c r="A150" s="387"/>
      <c r="B150" s="387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5.75" customHeight="1">
      <c r="A151" s="387"/>
      <c r="B151" s="387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5.75" customHeight="1">
      <c r="A152" s="387"/>
      <c r="B152" s="387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5.75" customHeight="1">
      <c r="A153" s="387"/>
      <c r="B153" s="387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5.75" customHeight="1">
      <c r="A154" s="387"/>
      <c r="B154" s="387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5.75" customHeight="1">
      <c r="A155" s="387"/>
      <c r="B155" s="387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5.75" customHeight="1">
      <c r="A156" s="387"/>
      <c r="B156" s="387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5.75" customHeight="1">
      <c r="A157" s="387"/>
      <c r="B157" s="387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5.75" customHeight="1">
      <c r="A158" s="387"/>
      <c r="B158" s="387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5.75" customHeight="1">
      <c r="A159" s="387"/>
      <c r="B159" s="387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5.75" customHeight="1">
      <c r="A160" s="387"/>
      <c r="B160" s="387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5.75" customHeight="1">
      <c r="A161" s="387"/>
      <c r="B161" s="387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5.75" customHeight="1">
      <c r="A162" s="387"/>
      <c r="B162" s="387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5.75" customHeight="1">
      <c r="A163" s="387"/>
      <c r="B163" s="387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5.75" customHeight="1">
      <c r="A164" s="387"/>
      <c r="B164" s="387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5.75" customHeight="1">
      <c r="A165" s="387"/>
      <c r="B165" s="387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5.75" customHeight="1">
      <c r="A166" s="387"/>
      <c r="B166" s="387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5.75" customHeight="1">
      <c r="A167" s="387"/>
      <c r="B167" s="387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5.75" customHeight="1">
      <c r="A168" s="387"/>
      <c r="B168" s="387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5.75" customHeight="1">
      <c r="A169" s="387"/>
      <c r="B169" s="387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5.75" customHeight="1">
      <c r="A170" s="387"/>
      <c r="B170" s="387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5.75" customHeight="1">
      <c r="A171" s="387"/>
      <c r="B171" s="387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5.75" customHeight="1">
      <c r="A172" s="387"/>
      <c r="B172" s="387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5.75" customHeight="1">
      <c r="A173" s="387"/>
      <c r="B173" s="387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5.75" customHeight="1">
      <c r="A174" s="387"/>
      <c r="B174" s="387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5.75" customHeight="1">
      <c r="A175" s="387"/>
      <c r="B175" s="387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5.75" customHeight="1">
      <c r="A176" s="387"/>
      <c r="B176" s="387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5.75" customHeight="1">
      <c r="A177" s="387"/>
      <c r="B177" s="387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5.75" customHeight="1">
      <c r="A178" s="387"/>
      <c r="B178" s="387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5.75" customHeight="1">
      <c r="A179" s="387"/>
      <c r="B179" s="387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5.75" customHeight="1">
      <c r="A180" s="387"/>
      <c r="B180" s="387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5.75" customHeight="1">
      <c r="A181" s="387"/>
      <c r="B181" s="387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5.75" customHeight="1">
      <c r="A182" s="387"/>
      <c r="B182" s="387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5.75" customHeight="1">
      <c r="A183" s="387"/>
      <c r="B183" s="387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5.75" customHeight="1">
      <c r="A184" s="387"/>
      <c r="B184" s="387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5.75" customHeight="1">
      <c r="A185" s="387"/>
      <c r="B185" s="387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5.75" customHeight="1">
      <c r="A186" s="387"/>
      <c r="B186" s="387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5.75" customHeight="1">
      <c r="A187" s="387"/>
      <c r="B187" s="387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5.75" customHeight="1">
      <c r="A188" s="387"/>
      <c r="B188" s="387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5.75" customHeight="1">
      <c r="A189" s="387"/>
      <c r="B189" s="387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5.75" customHeight="1">
      <c r="A190" s="387"/>
      <c r="B190" s="387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5.75" customHeight="1">
      <c r="A191" s="387"/>
      <c r="B191" s="387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5.75" customHeight="1">
      <c r="A192" s="387"/>
      <c r="B192" s="387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5.75" customHeight="1">
      <c r="A193" s="387"/>
      <c r="B193" s="387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5.75" customHeight="1">
      <c r="A194" s="387"/>
      <c r="B194" s="387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5.75" customHeight="1">
      <c r="A195" s="387"/>
      <c r="B195" s="387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5.75" customHeight="1">
      <c r="A196" s="387"/>
      <c r="B196" s="387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5.75" customHeight="1">
      <c r="A197" s="387"/>
      <c r="B197" s="387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5.75" customHeight="1">
      <c r="A198" s="387"/>
      <c r="B198" s="387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5.75" customHeight="1">
      <c r="A199" s="387"/>
      <c r="B199" s="387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5.75" customHeight="1">
      <c r="A200" s="387"/>
      <c r="B200" s="387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5.75" customHeight="1">
      <c r="A201" s="387"/>
      <c r="B201" s="387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5.75" customHeight="1">
      <c r="A202" s="387"/>
      <c r="B202" s="387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5.75" customHeight="1">
      <c r="A203" s="387"/>
      <c r="B203" s="387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5.75" customHeight="1">
      <c r="A204" s="387"/>
      <c r="B204" s="387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5.75" customHeight="1">
      <c r="A205" s="387"/>
      <c r="B205" s="387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5.75" customHeight="1">
      <c r="A206" s="387"/>
      <c r="B206" s="387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5.75" customHeight="1">
      <c r="A207" s="387"/>
      <c r="B207" s="387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5.75" customHeight="1">
      <c r="A208" s="387"/>
      <c r="B208" s="387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5.75" customHeight="1">
      <c r="A209" s="387"/>
      <c r="B209" s="387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5.75" customHeight="1">
      <c r="A210" s="387"/>
      <c r="B210" s="387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5.75" customHeight="1">
      <c r="A211" s="387"/>
      <c r="B211" s="387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5.75" customHeight="1">
      <c r="A212" s="387"/>
      <c r="B212" s="387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5.75" customHeight="1">
      <c r="A213" s="387"/>
      <c r="B213" s="387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5.75" customHeight="1">
      <c r="A214" s="387"/>
      <c r="B214" s="387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5.75" customHeight="1">
      <c r="A215" s="387"/>
      <c r="B215" s="387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5.75" customHeight="1">
      <c r="A216" s="387"/>
      <c r="B216" s="387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5.75" customHeight="1">
      <c r="A217" s="387"/>
      <c r="B217" s="387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5.75" customHeight="1">
      <c r="A218" s="387"/>
      <c r="B218" s="387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5.75" customHeight="1">
      <c r="A219" s="387"/>
      <c r="B219" s="387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5.75" customHeight="1">
      <c r="A220" s="387"/>
      <c r="B220" s="387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5.75" customHeight="1">
      <c r="A221" s="387"/>
      <c r="B221" s="387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5.75" customHeight="1">
      <c r="A222" s="387"/>
      <c r="B222" s="387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5.75" customHeight="1">
      <c r="A223" s="387"/>
      <c r="B223" s="387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5.75" customHeight="1">
      <c r="A224" s="387"/>
      <c r="B224" s="387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5.75" customHeight="1">
      <c r="A225" s="387"/>
      <c r="B225" s="387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5.75" customHeight="1">
      <c r="A226" s="387"/>
      <c r="B226" s="387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5.75" customHeight="1">
      <c r="A227" s="387"/>
      <c r="B227" s="387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5.75" customHeight="1">
      <c r="A228" s="387"/>
      <c r="B228" s="387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5.75" customHeight="1">
      <c r="A229" s="240"/>
      <c r="B229" s="2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>
      <c r="A230" s="240"/>
      <c r="B230" s="2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>
      <c r="A231" s="240"/>
      <c r="B231" s="2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>
      <c r="A232" s="240"/>
      <c r="B232" s="2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>
      <c r="A233" s="240"/>
      <c r="B233" s="2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>
      <c r="A234" s="240"/>
      <c r="B234" s="2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>
      <c r="A235" s="240"/>
      <c r="B235" s="2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>
      <c r="A236" s="240"/>
      <c r="B236" s="2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>
      <c r="A237" s="240"/>
      <c r="B237" s="2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>
      <c r="A238" s="240"/>
      <c r="B238" s="2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>
      <c r="A239" s="240"/>
      <c r="B239" s="2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>
      <c r="A240" s="240"/>
      <c r="B240" s="2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>
      <c r="A241" s="240"/>
      <c r="B241" s="2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>
      <c r="A242" s="240"/>
      <c r="B242" s="2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>
      <c r="A243" s="240"/>
      <c r="B243" s="2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>
      <c r="A244" s="240"/>
      <c r="B244" s="2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>
      <c r="A245" s="240"/>
      <c r="B245" s="2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>
      <c r="A246" s="240"/>
      <c r="B246" s="2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>
      <c r="A247" s="240"/>
      <c r="B247" s="2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>
      <c r="A248" s="240"/>
      <c r="B248" s="24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>
      <c r="A249" s="240"/>
      <c r="B249" s="24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>
      <c r="A250" s="240"/>
      <c r="B250" s="24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>
      <c r="A251" s="240"/>
      <c r="B251" s="24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>
      <c r="A252" s="240"/>
      <c r="B252" s="24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>
      <c r="A253" s="240"/>
      <c r="B253" s="24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>
      <c r="A254" s="240"/>
      <c r="B254" s="24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>
      <c r="A255" s="240"/>
      <c r="B255" s="24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>
      <c r="A256" s="240"/>
      <c r="B256" s="24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>
      <c r="A257" s="240"/>
      <c r="B257" s="24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>
      <c r="A258" s="240"/>
      <c r="B258" s="24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>
      <c r="A259" s="240"/>
      <c r="B259" s="24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>
      <c r="A260" s="240"/>
      <c r="B260" s="24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>
      <c r="A261" s="240"/>
      <c r="B261" s="24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>
      <c r="A262" s="240"/>
      <c r="B262" s="24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>
      <c r="A263" s="240"/>
      <c r="B263" s="24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>
      <c r="A264" s="240"/>
      <c r="B264" s="24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>
      <c r="A265" s="240"/>
      <c r="B265" s="24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>
      <c r="A266" s="240"/>
      <c r="B266" s="24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>
      <c r="A267" s="240"/>
      <c r="B267" s="24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>
      <c r="A268" s="240"/>
      <c r="B268" s="24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>
      <c r="A269" s="240"/>
      <c r="B269" s="24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>
      <c r="A270" s="240"/>
      <c r="B270" s="24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>
      <c r="A271" s="240"/>
      <c r="B271" s="24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>
      <c r="A272" s="240"/>
      <c r="B272" s="24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>
      <c r="A273" s="240"/>
      <c r="B273" s="24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>
      <c r="A274" s="240"/>
      <c r="B274" s="24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>
      <c r="A275" s="240"/>
      <c r="B275" s="24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>
      <c r="A276" s="240"/>
      <c r="B276" s="24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>
      <c r="A277" s="240"/>
      <c r="B277" s="24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>
      <c r="A278" s="240"/>
      <c r="B278" s="24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>
      <c r="A279" s="240"/>
      <c r="B279" s="24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>
      <c r="A280" s="240"/>
      <c r="B280" s="24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>
      <c r="A281" s="240"/>
      <c r="B281" s="24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>
      <c r="A282" s="240"/>
      <c r="B282" s="24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>
      <c r="A283" s="240"/>
      <c r="B283" s="24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>
      <c r="A284" s="240"/>
      <c r="B284" s="24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>
      <c r="A285" s="240"/>
      <c r="B285" s="24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>
      <c r="A286" s="240"/>
      <c r="B286" s="24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>
      <c r="A287" s="240"/>
      <c r="B287" s="24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>
      <c r="A288" s="240"/>
      <c r="B288" s="24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>
      <c r="A289" s="240"/>
      <c r="B289" s="24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>
      <c r="A290" s="240"/>
      <c r="B290" s="24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>
      <c r="A291" s="240"/>
      <c r="B291" s="24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>
      <c r="A292" s="240"/>
      <c r="B292" s="24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>
      <c r="A293" s="240"/>
      <c r="B293" s="24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>
      <c r="A294" s="240"/>
      <c r="B294" s="24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>
      <c r="A295" s="240"/>
      <c r="B295" s="24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>
      <c r="A296" s="240"/>
      <c r="B296" s="24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>
      <c r="A297" s="240"/>
      <c r="B297" s="24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>
      <c r="A298" s="240"/>
      <c r="B298" s="24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>
      <c r="A299" s="240"/>
      <c r="B299" s="24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>
      <c r="A300" s="240"/>
      <c r="B300" s="24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>
      <c r="A301" s="240"/>
      <c r="B301" s="24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>
      <c r="A302" s="240"/>
      <c r="B302" s="24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>
      <c r="A303" s="240"/>
      <c r="B303" s="24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>
      <c r="A304" s="240"/>
      <c r="B304" s="24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>
      <c r="A305" s="240"/>
      <c r="B305" s="24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>
      <c r="A306" s="240"/>
      <c r="B306" s="24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>
      <c r="A307" s="240"/>
      <c r="B307" s="24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>
      <c r="A308" s="240"/>
      <c r="B308" s="24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>
      <c r="A309" s="240"/>
      <c r="B309" s="24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>
      <c r="A310" s="240"/>
      <c r="B310" s="24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>
      <c r="A311" s="240"/>
      <c r="B311" s="24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>
      <c r="A312" s="240"/>
      <c r="B312" s="24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>
      <c r="A313" s="240"/>
      <c r="B313" s="24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>
      <c r="A314" s="240"/>
      <c r="B314" s="24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>
      <c r="A315" s="240"/>
      <c r="B315" s="24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>
      <c r="A316" s="240"/>
      <c r="B316" s="24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>
      <c r="A317" s="240"/>
      <c r="B317" s="24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>
      <c r="A318" s="240"/>
      <c r="B318" s="24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>
      <c r="A319" s="240"/>
      <c r="B319" s="24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>
      <c r="A320" s="240"/>
      <c r="B320" s="24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>
      <c r="A321" s="240"/>
      <c r="B321" s="24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>
      <c r="A322" s="240"/>
      <c r="B322" s="24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>
      <c r="A323" s="240"/>
      <c r="B323" s="24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>
      <c r="A324" s="240"/>
      <c r="B324" s="24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>
      <c r="A325" s="240"/>
      <c r="B325" s="24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>
      <c r="A326" s="240"/>
      <c r="B326" s="24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>
      <c r="A327" s="240"/>
      <c r="B327" s="24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>
      <c r="A328" s="240"/>
      <c r="B328" s="24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>
      <c r="A329" s="240"/>
      <c r="B329" s="24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>
      <c r="A330" s="240"/>
      <c r="B330" s="24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>
      <c r="A331" s="240"/>
      <c r="B331" s="24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>
      <c r="A332" s="240"/>
      <c r="B332" s="24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>
      <c r="A333" s="240"/>
      <c r="B333" s="24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>
      <c r="A334" s="240"/>
      <c r="B334" s="24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>
      <c r="A335" s="240"/>
      <c r="B335" s="24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>
      <c r="A336" s="240"/>
      <c r="B336" s="24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>
      <c r="A337" s="240"/>
      <c r="B337" s="24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>
      <c r="A338" s="240"/>
      <c r="B338" s="24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>
      <c r="A339" s="240"/>
      <c r="B339" s="24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>
      <c r="A340" s="240"/>
      <c r="B340" s="24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>
      <c r="A341" s="240"/>
      <c r="B341" s="24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>
      <c r="A342" s="240"/>
      <c r="B342" s="24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>
      <c r="A343" s="240"/>
      <c r="B343" s="24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>
      <c r="A344" s="240"/>
      <c r="B344" s="24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>
      <c r="A345" s="240"/>
      <c r="B345" s="24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>
      <c r="A346" s="240"/>
      <c r="B346" s="24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>
      <c r="A347" s="240"/>
      <c r="B347" s="24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>
      <c r="A348" s="240"/>
      <c r="B348" s="24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>
      <c r="A349" s="240"/>
      <c r="B349" s="24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>
      <c r="A350" s="240"/>
      <c r="B350" s="24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>
      <c r="A351" s="240"/>
      <c r="B351" s="24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>
      <c r="A352" s="240"/>
      <c r="B352" s="24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>
      <c r="A353" s="240"/>
      <c r="B353" s="24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>
      <c r="A354" s="240"/>
      <c r="B354" s="24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>
      <c r="A355" s="240"/>
      <c r="B355" s="24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>
      <c r="A356" s="240"/>
      <c r="B356" s="24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>
      <c r="A357" s="240"/>
      <c r="B357" s="24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>
      <c r="A358" s="240"/>
      <c r="B358" s="24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>
      <c r="A359" s="240"/>
      <c r="B359" s="24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>
      <c r="A360" s="240"/>
      <c r="B360" s="24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>
      <c r="A361" s="240"/>
      <c r="B361" s="24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>
      <c r="A362" s="240"/>
      <c r="B362" s="24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>
      <c r="A363" s="240"/>
      <c r="B363" s="24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>
      <c r="A364" s="240"/>
      <c r="B364" s="24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>
      <c r="A365" s="240"/>
      <c r="B365" s="24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>
      <c r="A366" s="240"/>
      <c r="B366" s="24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>
      <c r="A367" s="240"/>
      <c r="B367" s="24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>
      <c r="A368" s="240"/>
      <c r="B368" s="24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>
      <c r="A369" s="240"/>
      <c r="B369" s="24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>
      <c r="A370" s="240"/>
      <c r="B370" s="24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>
      <c r="A371" s="240"/>
      <c r="B371" s="24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>
      <c r="A372" s="240"/>
      <c r="B372" s="24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>
      <c r="A373" s="240"/>
      <c r="B373" s="24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>
      <c r="A374" s="240"/>
      <c r="B374" s="24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>
      <c r="A375" s="240"/>
      <c r="B375" s="24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>
      <c r="A376" s="240"/>
      <c r="B376" s="24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>
      <c r="A377" s="240"/>
      <c r="B377" s="24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>
      <c r="A378" s="240"/>
      <c r="B378" s="24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>
      <c r="A379" s="240"/>
      <c r="B379" s="24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>
      <c r="A380" s="240"/>
      <c r="B380" s="24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>
      <c r="A381" s="240"/>
      <c r="B381" s="24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>
      <c r="A382" s="240"/>
      <c r="B382" s="24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>
      <c r="A383" s="240"/>
      <c r="B383" s="24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>
      <c r="A384" s="240"/>
      <c r="B384" s="24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>
      <c r="A385" s="240"/>
      <c r="B385" s="24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>
      <c r="A386" s="240"/>
      <c r="B386" s="24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>
      <c r="A387" s="240"/>
      <c r="B387" s="24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>
      <c r="A388" s="240"/>
      <c r="B388" s="24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>
      <c r="A389" s="240"/>
      <c r="B389" s="24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>
      <c r="A390" s="240"/>
      <c r="B390" s="24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>
      <c r="A391" s="240"/>
      <c r="B391" s="24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>
      <c r="A392" s="240"/>
      <c r="B392" s="24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>
      <c r="A393" s="240"/>
      <c r="B393" s="24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>
      <c r="A394" s="240"/>
      <c r="B394" s="24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>
      <c r="A395" s="240"/>
      <c r="B395" s="24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>
      <c r="A396" s="240"/>
      <c r="B396" s="24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>
      <c r="A397" s="240"/>
      <c r="B397" s="24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>
      <c r="A398" s="240"/>
      <c r="B398" s="24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>
      <c r="A399" s="240"/>
      <c r="B399" s="24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>
      <c r="A400" s="240"/>
      <c r="B400" s="24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>
      <c r="A401" s="240"/>
      <c r="B401" s="24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>
      <c r="A402" s="240"/>
      <c r="B402" s="24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>
      <c r="A403" s="240"/>
      <c r="B403" s="24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>
      <c r="A404" s="240"/>
      <c r="B404" s="24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>
      <c r="A405" s="240"/>
      <c r="B405" s="24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>
      <c r="A406" s="240"/>
      <c r="B406" s="24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>
      <c r="A407" s="240"/>
      <c r="B407" s="24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>
      <c r="A408" s="240"/>
      <c r="B408" s="24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>
      <c r="A409" s="240"/>
      <c r="B409" s="24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>
      <c r="A410" s="240"/>
      <c r="B410" s="24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>
      <c r="A411" s="240"/>
      <c r="B411" s="24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>
      <c r="A412" s="240"/>
      <c r="B412" s="24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>
      <c r="A413" s="240"/>
      <c r="B413" s="24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>
      <c r="A414" s="240"/>
      <c r="B414" s="24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>
      <c r="A415" s="240"/>
      <c r="B415" s="24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>
      <c r="A416" s="240"/>
      <c r="B416" s="24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>
      <c r="A417" s="240"/>
      <c r="B417" s="24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>
      <c r="A418" s="240"/>
      <c r="B418" s="24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>
      <c r="A419" s="240"/>
      <c r="B419" s="24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>
      <c r="A420" s="240"/>
      <c r="B420" s="24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>
      <c r="A421" s="240"/>
      <c r="B421" s="24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>
      <c r="A422" s="240"/>
      <c r="B422" s="24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>
      <c r="A423" s="240"/>
      <c r="B423" s="24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>
      <c r="A424" s="240"/>
      <c r="B424" s="24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>
      <c r="A425" s="240"/>
      <c r="B425" s="24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>
      <c r="A426" s="240"/>
      <c r="B426" s="24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>
      <c r="A427" s="240"/>
      <c r="B427" s="24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>
      <c r="A428" s="240"/>
      <c r="B428" s="24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>
      <c r="A429" s="240"/>
      <c r="B429" s="24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>
      <c r="A430" s="240"/>
      <c r="B430" s="24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>
      <c r="A431" s="240"/>
      <c r="B431" s="24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>
      <c r="A432" s="240"/>
      <c r="B432" s="24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>
      <c r="A433" s="240"/>
      <c r="B433" s="24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>
      <c r="A434" s="240"/>
      <c r="B434" s="24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>
      <c r="A435" s="240"/>
      <c r="B435" s="24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>
      <c r="A436" s="240"/>
      <c r="B436" s="24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>
      <c r="A437" s="240"/>
      <c r="B437" s="24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>
      <c r="A438" s="240"/>
      <c r="B438" s="24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>
      <c r="A439" s="240"/>
      <c r="B439" s="24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>
      <c r="A440" s="240"/>
      <c r="B440" s="24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>
      <c r="A441" s="240"/>
      <c r="B441" s="24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>
      <c r="A442" s="240"/>
      <c r="B442" s="24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>
      <c r="A443" s="240"/>
      <c r="B443" s="24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>
      <c r="A444" s="240"/>
      <c r="B444" s="24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>
      <c r="A445" s="240"/>
      <c r="B445" s="24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>
      <c r="A446" s="240"/>
      <c r="B446" s="24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>
      <c r="A447" s="240"/>
      <c r="B447" s="24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>
      <c r="A448" s="240"/>
      <c r="B448" s="24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>
      <c r="A449" s="240"/>
      <c r="B449" s="24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>
      <c r="A450" s="240"/>
      <c r="B450" s="24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>
      <c r="A451" s="240"/>
      <c r="B451" s="24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>
      <c r="A452" s="240"/>
      <c r="B452" s="24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>
      <c r="A453" s="240"/>
      <c r="B453" s="24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>
      <c r="A454" s="240"/>
      <c r="B454" s="24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>
      <c r="A455" s="240"/>
      <c r="B455" s="24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>
      <c r="A456" s="240"/>
      <c r="B456" s="24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>
      <c r="A457" s="240"/>
      <c r="B457" s="24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>
      <c r="A458" s="240"/>
      <c r="B458" s="24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>
      <c r="A459" s="240"/>
      <c r="B459" s="24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>
      <c r="A460" s="240"/>
      <c r="B460" s="24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>
      <c r="A461" s="240"/>
      <c r="B461" s="24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>
      <c r="A462" s="240"/>
      <c r="B462" s="24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>
      <c r="A463" s="240"/>
      <c r="B463" s="24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>
      <c r="A464" s="240"/>
      <c r="B464" s="24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>
      <c r="A465" s="240"/>
      <c r="B465" s="24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>
      <c r="A466" s="240"/>
      <c r="B466" s="24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>
      <c r="A467" s="240"/>
      <c r="B467" s="24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>
      <c r="A468" s="240"/>
      <c r="B468" s="24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>
      <c r="A469" s="240"/>
      <c r="B469" s="24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>
      <c r="A470" s="240"/>
      <c r="B470" s="24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>
      <c r="A471" s="240"/>
      <c r="B471" s="24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>
      <c r="A472" s="240"/>
      <c r="B472" s="24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>
      <c r="A473" s="240"/>
      <c r="B473" s="24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>
      <c r="A474" s="240"/>
      <c r="B474" s="24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>
      <c r="A475" s="240"/>
      <c r="B475" s="24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>
      <c r="A476" s="240"/>
      <c r="B476" s="24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>
      <c r="A477" s="240"/>
      <c r="B477" s="24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>
      <c r="A478" s="240"/>
      <c r="B478" s="24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>
      <c r="A479" s="240"/>
      <c r="B479" s="24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>
      <c r="A480" s="240"/>
      <c r="B480" s="24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>
      <c r="A481" s="240"/>
      <c r="B481" s="24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>
      <c r="A482" s="240"/>
      <c r="B482" s="24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>
      <c r="A483" s="240"/>
      <c r="B483" s="24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>
      <c r="A484" s="240"/>
      <c r="B484" s="24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>
      <c r="A485" s="240"/>
      <c r="B485" s="24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>
      <c r="A486" s="240"/>
      <c r="B486" s="24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>
      <c r="A487" s="240"/>
      <c r="B487" s="24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>
      <c r="A488" s="240"/>
      <c r="B488" s="24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>
      <c r="A489" s="240"/>
      <c r="B489" s="24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>
      <c r="A490" s="240"/>
      <c r="B490" s="24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>
      <c r="A491" s="240"/>
      <c r="B491" s="24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>
      <c r="A492" s="240"/>
      <c r="B492" s="24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>
      <c r="A493" s="240"/>
      <c r="B493" s="24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>
      <c r="A494" s="240"/>
      <c r="B494" s="24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>
      <c r="A495" s="240"/>
      <c r="B495" s="24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>
      <c r="A496" s="240"/>
      <c r="B496" s="24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>
      <c r="A497" s="240"/>
      <c r="B497" s="24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>
      <c r="A498" s="240"/>
      <c r="B498" s="24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>
      <c r="A499" s="240"/>
      <c r="B499" s="24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>
      <c r="A500" s="240"/>
      <c r="B500" s="24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>
      <c r="A501" s="240"/>
      <c r="B501" s="24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>
      <c r="A502" s="240"/>
      <c r="B502" s="24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>
      <c r="A503" s="240"/>
      <c r="B503" s="24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>
      <c r="A504" s="240"/>
      <c r="B504" s="24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>
      <c r="A505" s="240"/>
      <c r="B505" s="24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>
      <c r="A506" s="240"/>
      <c r="B506" s="24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>
      <c r="A507" s="240"/>
      <c r="B507" s="24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>
      <c r="A508" s="240"/>
      <c r="B508" s="24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>
      <c r="A509" s="240"/>
      <c r="B509" s="24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>
      <c r="A510" s="240"/>
      <c r="B510" s="24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>
      <c r="A511" s="240"/>
      <c r="B511" s="24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>
      <c r="A512" s="240"/>
      <c r="B512" s="24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>
      <c r="A513" s="240"/>
      <c r="B513" s="24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>
      <c r="A514" s="240"/>
      <c r="B514" s="24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>
      <c r="A515" s="240"/>
      <c r="B515" s="24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>
      <c r="A516" s="240"/>
      <c r="B516" s="24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>
      <c r="A517" s="240"/>
      <c r="B517" s="24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>
      <c r="A518" s="240"/>
      <c r="B518" s="24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>
      <c r="A519" s="240"/>
      <c r="B519" s="24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>
      <c r="A520" s="240"/>
      <c r="B520" s="24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>
      <c r="A521" s="240"/>
      <c r="B521" s="24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>
      <c r="A522" s="240"/>
      <c r="B522" s="24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>
      <c r="A523" s="240"/>
      <c r="B523" s="24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>
      <c r="A524" s="240"/>
      <c r="B524" s="24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>
      <c r="A525" s="240"/>
      <c r="B525" s="24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>
      <c r="A526" s="240"/>
      <c r="B526" s="24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>
      <c r="A527" s="240"/>
      <c r="B527" s="24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>
      <c r="A528" s="240"/>
      <c r="B528" s="24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>
      <c r="A529" s="240"/>
      <c r="B529" s="24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>
      <c r="A530" s="240"/>
      <c r="B530" s="24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>
      <c r="A531" s="240"/>
      <c r="B531" s="24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>
      <c r="A532" s="240"/>
      <c r="B532" s="24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>
      <c r="A533" s="240"/>
      <c r="B533" s="24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>
      <c r="A534" s="240"/>
      <c r="B534" s="24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>
      <c r="A535" s="240"/>
      <c r="B535" s="24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>
      <c r="A536" s="240"/>
      <c r="B536" s="24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>
      <c r="A537" s="240"/>
      <c r="B537" s="24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>
      <c r="A538" s="240"/>
      <c r="B538" s="24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>
      <c r="A539" s="240"/>
      <c r="B539" s="24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>
      <c r="A540" s="240"/>
      <c r="B540" s="24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>
      <c r="A541" s="240"/>
      <c r="B541" s="24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>
      <c r="A542" s="240"/>
      <c r="B542" s="24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>
      <c r="A543" s="240"/>
      <c r="B543" s="24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>
      <c r="A544" s="240"/>
      <c r="B544" s="24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>
      <c r="A545" s="240"/>
      <c r="B545" s="24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>
      <c r="A546" s="240"/>
      <c r="B546" s="24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>
      <c r="A547" s="240"/>
      <c r="B547" s="24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>
      <c r="A548" s="240"/>
      <c r="B548" s="24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>
      <c r="A549" s="240"/>
      <c r="B549" s="24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>
      <c r="A550" s="240"/>
      <c r="B550" s="24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>
      <c r="A551" s="240"/>
      <c r="B551" s="24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>
      <c r="A552" s="240"/>
      <c r="B552" s="24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>
      <c r="A553" s="240"/>
      <c r="B553" s="24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>
      <c r="A554" s="240"/>
      <c r="B554" s="24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>
      <c r="A555" s="240"/>
      <c r="B555" s="24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>
      <c r="A556" s="240"/>
      <c r="B556" s="24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>
      <c r="A557" s="240"/>
      <c r="B557" s="24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>
      <c r="A558" s="240"/>
      <c r="B558" s="24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>
      <c r="A559" s="240"/>
      <c r="B559" s="24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>
      <c r="A560" s="240"/>
      <c r="B560" s="24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>
      <c r="A561" s="240"/>
      <c r="B561" s="24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>
      <c r="A562" s="240"/>
      <c r="B562" s="24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>
      <c r="A563" s="240"/>
      <c r="B563" s="24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>
      <c r="A564" s="240"/>
      <c r="B564" s="24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>
      <c r="A565" s="240"/>
      <c r="B565" s="24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>
      <c r="A566" s="240"/>
      <c r="B566" s="24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>
      <c r="A567" s="240"/>
      <c r="B567" s="24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>
      <c r="A568" s="240"/>
      <c r="B568" s="24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>
      <c r="A569" s="240"/>
      <c r="B569" s="24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>
      <c r="A570" s="240"/>
      <c r="B570" s="24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>
      <c r="A571" s="240"/>
      <c r="B571" s="24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>
      <c r="A572" s="240"/>
      <c r="B572" s="24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>
      <c r="A573" s="240"/>
      <c r="B573" s="24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>
      <c r="A574" s="240"/>
      <c r="B574" s="24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>
      <c r="A575" s="240"/>
      <c r="B575" s="24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>
      <c r="A576" s="240"/>
      <c r="B576" s="24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>
      <c r="A577" s="240"/>
      <c r="B577" s="24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>
      <c r="A578" s="240"/>
      <c r="B578" s="24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>
      <c r="A579" s="240"/>
      <c r="B579" s="24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>
      <c r="A580" s="240"/>
      <c r="B580" s="24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>
      <c r="A581" s="240"/>
      <c r="B581" s="24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>
      <c r="A582" s="240"/>
      <c r="B582" s="24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>
      <c r="A583" s="240"/>
      <c r="B583" s="24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>
      <c r="A584" s="240"/>
      <c r="B584" s="24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>
      <c r="A585" s="240"/>
      <c r="B585" s="24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>
      <c r="A586" s="240"/>
      <c r="B586" s="24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>
      <c r="A587" s="240"/>
      <c r="B587" s="24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>
      <c r="A588" s="240"/>
      <c r="B588" s="24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>
      <c r="A589" s="240"/>
      <c r="B589" s="24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>
      <c r="A590" s="240"/>
      <c r="B590" s="24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>
      <c r="A591" s="240"/>
      <c r="B591" s="24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>
      <c r="A592" s="240"/>
      <c r="B592" s="24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>
      <c r="A593" s="240"/>
      <c r="B593" s="24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>
      <c r="A594" s="240"/>
      <c r="B594" s="24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>
      <c r="A595" s="240"/>
      <c r="B595" s="24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>
      <c r="A596" s="240"/>
      <c r="B596" s="24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>
      <c r="A597" s="240"/>
      <c r="B597" s="24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>
      <c r="A598" s="240"/>
      <c r="B598" s="24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>
      <c r="A599" s="240"/>
      <c r="B599" s="24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>
      <c r="A600" s="240"/>
      <c r="B600" s="24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>
      <c r="A601" s="240"/>
      <c r="B601" s="24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>
      <c r="A602" s="240"/>
      <c r="B602" s="24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>
      <c r="A603" s="240"/>
      <c r="B603" s="24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>
      <c r="A604" s="240"/>
      <c r="B604" s="24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>
      <c r="A605" s="240"/>
      <c r="B605" s="24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>
      <c r="A606" s="240"/>
      <c r="B606" s="24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>
      <c r="A607" s="240"/>
      <c r="B607" s="24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>
      <c r="A608" s="240"/>
      <c r="B608" s="24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>
      <c r="A609" s="240"/>
      <c r="B609" s="24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>
      <c r="A610" s="240"/>
      <c r="B610" s="24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>
      <c r="A611" s="240"/>
      <c r="B611" s="24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>
      <c r="A612" s="240"/>
      <c r="B612" s="24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>
      <c r="A613" s="240"/>
      <c r="B613" s="24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>
      <c r="A614" s="240"/>
      <c r="B614" s="24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>
      <c r="A615" s="240"/>
      <c r="B615" s="24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>
      <c r="A616" s="240"/>
      <c r="B616" s="24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>
      <c r="A617" s="240"/>
      <c r="B617" s="24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>
      <c r="A618" s="240"/>
      <c r="B618" s="24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>
      <c r="A619" s="240"/>
      <c r="B619" s="24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>
      <c r="A620" s="240"/>
      <c r="B620" s="24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>
      <c r="A621" s="240"/>
      <c r="B621" s="24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>
      <c r="A622" s="240"/>
      <c r="B622" s="24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>
      <c r="A623" s="240"/>
      <c r="B623" s="24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>
      <c r="A624" s="240"/>
      <c r="B624" s="24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>
      <c r="A625" s="240"/>
      <c r="B625" s="24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>
      <c r="A626" s="240"/>
      <c r="B626" s="24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>
      <c r="A627" s="240"/>
      <c r="B627" s="24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>
      <c r="A628" s="240"/>
      <c r="B628" s="24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>
      <c r="A629" s="240"/>
      <c r="B629" s="24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>
      <c r="A630" s="240"/>
      <c r="B630" s="24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>
      <c r="A631" s="240"/>
      <c r="B631" s="24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>
      <c r="A632" s="240"/>
      <c r="B632" s="24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>
      <c r="A633" s="240"/>
      <c r="B633" s="24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>
      <c r="A634" s="240"/>
      <c r="B634" s="24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>
      <c r="A635" s="240"/>
      <c r="B635" s="24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>
      <c r="A636" s="240"/>
      <c r="B636" s="24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>
      <c r="A637" s="240"/>
      <c r="B637" s="24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>
      <c r="A638" s="240"/>
      <c r="B638" s="24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>
      <c r="A639" s="240"/>
      <c r="B639" s="24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>
      <c r="A640" s="240"/>
      <c r="B640" s="24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>
      <c r="A641" s="240"/>
      <c r="B641" s="24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>
      <c r="A642" s="240"/>
      <c r="B642" s="24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>
      <c r="A643" s="240"/>
      <c r="B643" s="24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>
      <c r="A644" s="240"/>
      <c r="B644" s="24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>
      <c r="A645" s="240"/>
      <c r="B645" s="24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>
      <c r="A646" s="240"/>
      <c r="B646" s="24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>
      <c r="A647" s="240"/>
      <c r="B647" s="24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>
      <c r="A648" s="240"/>
      <c r="B648" s="24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>
      <c r="A649" s="240"/>
      <c r="B649" s="24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>
      <c r="A650" s="240"/>
      <c r="B650" s="24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>
      <c r="A651" s="240"/>
      <c r="B651" s="24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>
      <c r="A652" s="240"/>
      <c r="B652" s="24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>
      <c r="A653" s="240"/>
      <c r="B653" s="24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>
      <c r="A654" s="240"/>
      <c r="B654" s="24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>
      <c r="A655" s="240"/>
      <c r="B655" s="24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>
      <c r="A656" s="240"/>
      <c r="B656" s="24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>
      <c r="A657" s="240"/>
      <c r="B657" s="24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>
      <c r="A658" s="240"/>
      <c r="B658" s="24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>
      <c r="A659" s="240"/>
      <c r="B659" s="24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>
      <c r="A660" s="240"/>
      <c r="B660" s="24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>
      <c r="A661" s="240"/>
      <c r="B661" s="24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>
      <c r="A662" s="240"/>
      <c r="B662" s="24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>
      <c r="A663" s="240"/>
      <c r="B663" s="24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>
      <c r="A664" s="240"/>
      <c r="B664" s="24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>
      <c r="A665" s="240"/>
      <c r="B665" s="24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>
      <c r="A666" s="240"/>
      <c r="B666" s="24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>
      <c r="A667" s="240"/>
      <c r="B667" s="24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>
      <c r="A668" s="240"/>
      <c r="B668" s="24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>
      <c r="A669" s="240"/>
      <c r="B669" s="24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>
      <c r="A670" s="240"/>
      <c r="B670" s="24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>
      <c r="A671" s="240"/>
      <c r="B671" s="24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>
      <c r="A672" s="240"/>
      <c r="B672" s="24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>
      <c r="A673" s="240"/>
      <c r="B673" s="24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>
      <c r="A674" s="240"/>
      <c r="B674" s="24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>
      <c r="A675" s="240"/>
      <c r="B675" s="24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>
      <c r="A676" s="240"/>
      <c r="B676" s="24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>
      <c r="A677" s="240"/>
      <c r="B677" s="24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>
      <c r="A678" s="240"/>
      <c r="B678" s="24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>
      <c r="A679" s="240"/>
      <c r="B679" s="24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>
      <c r="A680" s="240"/>
      <c r="B680" s="24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>
      <c r="A681" s="240"/>
      <c r="B681" s="24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>
      <c r="A682" s="240"/>
      <c r="B682" s="24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>
      <c r="A683" s="240"/>
      <c r="B683" s="24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>
      <c r="A684" s="240"/>
      <c r="B684" s="24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>
      <c r="A685" s="240"/>
      <c r="B685" s="24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>
      <c r="A686" s="240"/>
      <c r="B686" s="24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>
      <c r="A687" s="240"/>
      <c r="B687" s="24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>
      <c r="A688" s="240"/>
      <c r="B688" s="24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>
      <c r="A689" s="240"/>
      <c r="B689" s="24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>
      <c r="A690" s="240"/>
      <c r="B690" s="24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>
      <c r="A691" s="240"/>
      <c r="B691" s="24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>
      <c r="A692" s="240"/>
      <c r="B692" s="24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>
      <c r="A693" s="240"/>
      <c r="B693" s="24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>
      <c r="A694" s="240"/>
      <c r="B694" s="24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>
      <c r="A695" s="240"/>
      <c r="B695" s="24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>
      <c r="A696" s="240"/>
      <c r="B696" s="24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>
      <c r="A697" s="240"/>
      <c r="B697" s="24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>
      <c r="A698" s="240"/>
      <c r="B698" s="24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>
      <c r="A699" s="240"/>
      <c r="B699" s="24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>
      <c r="A700" s="240"/>
      <c r="B700" s="24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>
      <c r="A701" s="240"/>
      <c r="B701" s="24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>
      <c r="A702" s="240"/>
      <c r="B702" s="24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>
      <c r="A703" s="240"/>
      <c r="B703" s="24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>
      <c r="A704" s="240"/>
      <c r="B704" s="24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>
      <c r="A705" s="240"/>
      <c r="B705" s="24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>
      <c r="A706" s="240"/>
      <c r="B706" s="24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>
      <c r="A707" s="240"/>
      <c r="B707" s="24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>
      <c r="A708" s="240"/>
      <c r="B708" s="24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>
      <c r="A709" s="240"/>
      <c r="B709" s="24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>
      <c r="A710" s="240"/>
      <c r="B710" s="24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>
      <c r="A711" s="240"/>
      <c r="B711" s="24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>
      <c r="A712" s="240"/>
      <c r="B712" s="24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>
      <c r="A713" s="240"/>
      <c r="B713" s="24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>
      <c r="A714" s="240"/>
      <c r="B714" s="24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>
      <c r="A715" s="240"/>
      <c r="B715" s="24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>
      <c r="A716" s="240"/>
      <c r="B716" s="24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>
      <c r="A717" s="240"/>
      <c r="B717" s="24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>
      <c r="A718" s="240"/>
      <c r="B718" s="24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>
      <c r="A719" s="240"/>
      <c r="B719" s="24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>
      <c r="A720" s="240"/>
      <c r="B720" s="24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>
      <c r="A721" s="240"/>
      <c r="B721" s="24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>
      <c r="A722" s="240"/>
      <c r="B722" s="24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>
      <c r="A723" s="240"/>
      <c r="B723" s="24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>
      <c r="A724" s="240"/>
      <c r="B724" s="24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>
      <c r="A725" s="240"/>
      <c r="B725" s="24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>
      <c r="A726" s="240"/>
      <c r="B726" s="24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>
      <c r="A727" s="240"/>
      <c r="B727" s="24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>
      <c r="A728" s="240"/>
      <c r="B728" s="24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>
      <c r="A729" s="240"/>
      <c r="B729" s="24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>
      <c r="A730" s="240"/>
      <c r="B730" s="24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>
      <c r="A731" s="240"/>
      <c r="B731" s="24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>
      <c r="A732" s="240"/>
      <c r="B732" s="24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>
      <c r="A733" s="240"/>
      <c r="B733" s="24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>
      <c r="A734" s="240"/>
      <c r="B734" s="24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>
      <c r="A735" s="240"/>
      <c r="B735" s="24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>
      <c r="A736" s="240"/>
      <c r="B736" s="24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>
      <c r="A737" s="240"/>
      <c r="B737" s="24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>
      <c r="A738" s="240"/>
      <c r="B738" s="24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>
      <c r="A739" s="240"/>
      <c r="B739" s="24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>
      <c r="A740" s="240"/>
      <c r="B740" s="24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>
      <c r="A741" s="240"/>
      <c r="B741" s="24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>
      <c r="A742" s="240"/>
      <c r="B742" s="24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>
      <c r="A743" s="240"/>
      <c r="B743" s="24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>
      <c r="A744" s="240"/>
      <c r="B744" s="24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>
      <c r="A745" s="240"/>
      <c r="B745" s="24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>
      <c r="A746" s="240"/>
      <c r="B746" s="24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>
      <c r="A747" s="240"/>
      <c r="B747" s="24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>
      <c r="A748" s="240"/>
      <c r="B748" s="24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>
      <c r="A749" s="240"/>
      <c r="B749" s="24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>
      <c r="A750" s="240"/>
      <c r="B750" s="24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>
      <c r="A751" s="240"/>
      <c r="B751" s="24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>
      <c r="A752" s="240"/>
      <c r="B752" s="24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>
      <c r="A753" s="240"/>
      <c r="B753" s="24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>
      <c r="A754" s="240"/>
      <c r="B754" s="24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>
      <c r="A755" s="240"/>
      <c r="B755" s="24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>
      <c r="A756" s="240"/>
      <c r="B756" s="24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>
      <c r="A757" s="240"/>
      <c r="B757" s="24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>
      <c r="A758" s="240"/>
      <c r="B758" s="24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>
      <c r="A759" s="240"/>
      <c r="B759" s="24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>
      <c r="A760" s="240"/>
      <c r="B760" s="24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>
      <c r="A761" s="240"/>
      <c r="B761" s="24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>
      <c r="A762" s="240"/>
      <c r="B762" s="24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>
      <c r="A763" s="240"/>
      <c r="B763" s="24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>
      <c r="A764" s="240"/>
      <c r="B764" s="24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>
      <c r="A765" s="240"/>
      <c r="B765" s="24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>
      <c r="A766" s="240"/>
      <c r="B766" s="24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>
      <c r="A767" s="240"/>
      <c r="B767" s="24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>
      <c r="A768" s="240"/>
      <c r="B768" s="24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>
      <c r="A769" s="240"/>
      <c r="B769" s="24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>
      <c r="A770" s="240"/>
      <c r="B770" s="24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>
      <c r="A771" s="240"/>
      <c r="B771" s="24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>
      <c r="A772" s="240"/>
      <c r="B772" s="24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>
      <c r="A773" s="240"/>
      <c r="B773" s="24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>
      <c r="A774" s="240"/>
      <c r="B774" s="24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>
      <c r="A775" s="240"/>
      <c r="B775" s="24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>
      <c r="A776" s="240"/>
      <c r="B776" s="24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>
      <c r="A777" s="240"/>
      <c r="B777" s="24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>
      <c r="A778" s="240"/>
      <c r="B778" s="24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>
      <c r="A779" s="240"/>
      <c r="B779" s="24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>
      <c r="A780" s="240"/>
      <c r="B780" s="24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>
      <c r="A781" s="240"/>
      <c r="B781" s="24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>
      <c r="A782" s="240"/>
      <c r="B782" s="24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>
      <c r="A783" s="240"/>
      <c r="B783" s="24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>
      <c r="A784" s="240"/>
      <c r="B784" s="24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>
      <c r="A785" s="240"/>
      <c r="B785" s="24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>
      <c r="A786" s="240"/>
      <c r="B786" s="24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>
      <c r="A787" s="240"/>
      <c r="B787" s="24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>
      <c r="A788" s="240"/>
      <c r="B788" s="24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>
      <c r="A789" s="240"/>
      <c r="B789" s="24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>
      <c r="A790" s="240"/>
      <c r="B790" s="24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>
      <c r="A791" s="240"/>
      <c r="B791" s="24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>
      <c r="A792" s="240"/>
      <c r="B792" s="24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>
      <c r="A793" s="240"/>
      <c r="B793" s="24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>
      <c r="A794" s="240"/>
      <c r="B794" s="24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>
      <c r="A795" s="240"/>
      <c r="B795" s="24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>
      <c r="A796" s="240"/>
      <c r="B796" s="24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>
      <c r="A797" s="240"/>
      <c r="B797" s="24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>
      <c r="A798" s="240"/>
      <c r="B798" s="24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>
      <c r="A799" s="240"/>
      <c r="B799" s="24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>
      <c r="A800" s="240"/>
      <c r="B800" s="24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>
      <c r="A801" s="240"/>
      <c r="B801" s="24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>
      <c r="A802" s="240"/>
      <c r="B802" s="24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>
      <c r="A803" s="240"/>
      <c r="B803" s="24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>
      <c r="A804" s="240"/>
      <c r="B804" s="24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>
      <c r="A805" s="240"/>
      <c r="B805" s="24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>
      <c r="A806" s="240"/>
      <c r="B806" s="24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>
      <c r="A807" s="240"/>
      <c r="B807" s="24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>
      <c r="A808" s="240"/>
      <c r="B808" s="24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>
      <c r="A809" s="240"/>
      <c r="B809" s="24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>
      <c r="A810" s="240"/>
      <c r="B810" s="24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>
      <c r="A811" s="240"/>
      <c r="B811" s="24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>
      <c r="A812" s="240"/>
      <c r="B812" s="24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>
      <c r="A813" s="240"/>
      <c r="B813" s="24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>
      <c r="A814" s="240"/>
      <c r="B814" s="24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>
      <c r="A815" s="240"/>
      <c r="B815" s="24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>
      <c r="A816" s="240"/>
      <c r="B816" s="24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>
      <c r="A817" s="240"/>
      <c r="B817" s="24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>
      <c r="A818" s="240"/>
      <c r="B818" s="24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>
      <c r="A819" s="240"/>
      <c r="B819" s="24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>
      <c r="A820" s="240"/>
      <c r="B820" s="24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>
      <c r="A821" s="240"/>
      <c r="B821" s="24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>
      <c r="A822" s="240"/>
      <c r="B822" s="24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>
      <c r="A823" s="240"/>
      <c r="B823" s="24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>
      <c r="A824" s="240"/>
      <c r="B824" s="24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>
      <c r="A825" s="240"/>
      <c r="B825" s="24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>
      <c r="A826" s="240"/>
      <c r="B826" s="24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>
      <c r="A827" s="240"/>
      <c r="B827" s="24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>
      <c r="A828" s="240"/>
      <c r="B828" s="24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>
      <c r="A829" s="240"/>
      <c r="B829" s="24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>
      <c r="A830" s="240"/>
      <c r="B830" s="24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>
      <c r="A831" s="240"/>
      <c r="B831" s="24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>
      <c r="A832" s="240"/>
      <c r="B832" s="24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>
      <c r="A833" s="240"/>
      <c r="B833" s="24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>
      <c r="A834" s="240"/>
      <c r="B834" s="24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>
      <c r="A835" s="240"/>
      <c r="B835" s="24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>
      <c r="A836" s="240"/>
      <c r="B836" s="24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>
      <c r="A837" s="240"/>
      <c r="B837" s="24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>
      <c r="A838" s="240"/>
      <c r="B838" s="24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>
      <c r="A839" s="240"/>
      <c r="B839" s="24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>
      <c r="A840" s="240"/>
      <c r="B840" s="24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>
      <c r="A841" s="240"/>
      <c r="B841" s="24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>
      <c r="A842" s="240"/>
      <c r="B842" s="24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>
      <c r="A843" s="240"/>
      <c r="B843" s="24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>
      <c r="A844" s="240"/>
      <c r="B844" s="24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>
      <c r="A845" s="240"/>
      <c r="B845" s="24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>
      <c r="A846" s="240"/>
      <c r="B846" s="24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>
      <c r="A847" s="240"/>
      <c r="B847" s="24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>
      <c r="A848" s="240"/>
      <c r="B848" s="24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>
      <c r="A849" s="240"/>
      <c r="B849" s="24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>
      <c r="A850" s="240"/>
      <c r="B850" s="24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>
      <c r="A851" s="240"/>
      <c r="B851" s="24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>
      <c r="A852" s="240"/>
      <c r="B852" s="24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>
      <c r="A853" s="240"/>
      <c r="B853" s="24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>
      <c r="A854" s="240"/>
      <c r="B854" s="24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>
      <c r="A855" s="240"/>
      <c r="B855" s="24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>
      <c r="A856" s="240"/>
      <c r="B856" s="24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>
      <c r="A857" s="240"/>
      <c r="B857" s="24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>
      <c r="A858" s="240"/>
      <c r="B858" s="24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>
      <c r="A859" s="240"/>
      <c r="B859" s="24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>
      <c r="A860" s="240"/>
      <c r="B860" s="24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>
      <c r="A861" s="240"/>
      <c r="B861" s="24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>
      <c r="A862" s="240"/>
      <c r="B862" s="24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>
      <c r="A863" s="240"/>
      <c r="B863" s="24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>
      <c r="A864" s="240"/>
      <c r="B864" s="24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>
      <c r="A865" s="240"/>
      <c r="B865" s="24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>
      <c r="A866" s="240"/>
      <c r="B866" s="24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>
      <c r="A867" s="240"/>
      <c r="B867" s="24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>
      <c r="A868" s="240"/>
      <c r="B868" s="24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>
      <c r="A869" s="240"/>
      <c r="B869" s="24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>
      <c r="A870" s="240"/>
      <c r="B870" s="24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>
      <c r="A871" s="240"/>
      <c r="B871" s="24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>
      <c r="A872" s="240"/>
      <c r="B872" s="24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>
      <c r="A873" s="240"/>
      <c r="B873" s="24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>
      <c r="A874" s="240"/>
      <c r="B874" s="24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>
      <c r="A875" s="240"/>
      <c r="B875" s="24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>
      <c r="A876" s="240"/>
      <c r="B876" s="24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>
      <c r="A877" s="240"/>
      <c r="B877" s="24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>
      <c r="A878" s="240"/>
      <c r="B878" s="24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>
      <c r="A879" s="240"/>
      <c r="B879" s="24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>
      <c r="A880" s="240"/>
      <c r="B880" s="24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>
      <c r="A881" s="240"/>
      <c r="B881" s="24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>
      <c r="A882" s="240"/>
      <c r="B882" s="24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>
      <c r="A883" s="240"/>
      <c r="B883" s="24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>
      <c r="A884" s="240"/>
      <c r="B884" s="24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>
      <c r="A885" s="240"/>
      <c r="B885" s="24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>
      <c r="A886" s="240"/>
      <c r="B886" s="24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>
      <c r="A887" s="240"/>
      <c r="B887" s="24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>
      <c r="A888" s="240"/>
      <c r="B888" s="24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>
      <c r="A889" s="240"/>
      <c r="B889" s="24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>
      <c r="A890" s="240"/>
      <c r="B890" s="24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>
      <c r="A891" s="240"/>
      <c r="B891" s="24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>
      <c r="A892" s="240"/>
      <c r="B892" s="24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>
      <c r="A893" s="240"/>
      <c r="B893" s="24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>
      <c r="A894" s="240"/>
      <c r="B894" s="24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>
      <c r="A895" s="240"/>
      <c r="B895" s="24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>
      <c r="A896" s="240"/>
      <c r="B896" s="24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>
      <c r="A897" s="240"/>
      <c r="B897" s="24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>
      <c r="A898" s="240"/>
      <c r="B898" s="24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>
      <c r="A899" s="240"/>
      <c r="B899" s="24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>
      <c r="A900" s="240"/>
      <c r="B900" s="24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>
      <c r="A901" s="240"/>
      <c r="B901" s="24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>
      <c r="A902" s="240"/>
      <c r="B902" s="24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>
      <c r="A903" s="240"/>
      <c r="B903" s="24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>
      <c r="A904" s="240"/>
      <c r="B904" s="24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>
      <c r="A905" s="240"/>
      <c r="B905" s="24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>
      <c r="A906" s="240"/>
      <c r="B906" s="24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>
      <c r="A907" s="240"/>
      <c r="B907" s="24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>
      <c r="A908" s="240"/>
      <c r="B908" s="24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>
      <c r="A909" s="240"/>
      <c r="B909" s="24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>
      <c r="A910" s="240"/>
      <c r="B910" s="24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>
      <c r="A911" s="240"/>
      <c r="B911" s="24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>
      <c r="A912" s="240"/>
      <c r="B912" s="24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>
      <c r="A913" s="240"/>
      <c r="B913" s="24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>
      <c r="A914" s="240"/>
      <c r="B914" s="24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>
      <c r="A915" s="240"/>
      <c r="B915" s="24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>
      <c r="A916" s="240"/>
      <c r="B916" s="24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>
      <c r="A917" s="240"/>
      <c r="B917" s="24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>
      <c r="A918" s="240"/>
      <c r="B918" s="24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>
      <c r="A919" s="240"/>
      <c r="B919" s="24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>
      <c r="A920" s="240"/>
      <c r="B920" s="24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>
      <c r="A921" s="240"/>
      <c r="B921" s="24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>
      <c r="A922" s="240"/>
      <c r="B922" s="24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>
      <c r="A923" s="240"/>
      <c r="B923" s="24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>
      <c r="A924" s="240"/>
      <c r="B924" s="24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>
      <c r="A925" s="240"/>
      <c r="B925" s="24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>
      <c r="A926" s="240"/>
      <c r="B926" s="24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>
      <c r="A927" s="240"/>
      <c r="B927" s="24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>
      <c r="A928" s="240"/>
      <c r="B928" s="24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>
      <c r="A929" s="240"/>
      <c r="B929" s="24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>
      <c r="A930" s="240"/>
      <c r="B930" s="24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>
      <c r="A931" s="240"/>
      <c r="B931" s="24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>
      <c r="A932" s="240"/>
      <c r="B932" s="24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>
      <c r="A933" s="240"/>
      <c r="B933" s="24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>
      <c r="A934" s="240"/>
      <c r="B934" s="24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>
      <c r="A935" s="240"/>
      <c r="B935" s="24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>
      <c r="A936" s="240"/>
      <c r="B936" s="24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>
      <c r="A937" s="240"/>
      <c r="B937" s="24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>
      <c r="A938" s="240"/>
      <c r="B938" s="24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>
      <c r="A939" s="240"/>
      <c r="B939" s="24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>
      <c r="A940" s="240"/>
      <c r="B940" s="24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>
      <c r="A941" s="240"/>
      <c r="B941" s="24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>
      <c r="A942" s="240"/>
      <c r="B942" s="24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>
      <c r="A943" s="240"/>
      <c r="B943" s="24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>
      <c r="A944" s="240"/>
      <c r="B944" s="24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>
      <c r="A945" s="240"/>
      <c r="B945" s="24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>
      <c r="A946" s="240"/>
      <c r="B946" s="24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>
      <c r="A947" s="240"/>
      <c r="B947" s="24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>
      <c r="A948" s="240"/>
      <c r="B948" s="24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>
      <c r="A949" s="240"/>
      <c r="B949" s="24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>
      <c r="A950" s="240"/>
      <c r="B950" s="24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>
      <c r="A951" s="240"/>
      <c r="B951" s="24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>
      <c r="A952" s="240"/>
      <c r="B952" s="24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>
      <c r="A953" s="240"/>
      <c r="B953" s="24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>
      <c r="A954" s="240"/>
      <c r="B954" s="24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>
      <c r="A955" s="240"/>
      <c r="B955" s="24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>
      <c r="A956" s="240"/>
      <c r="B956" s="24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>
      <c r="A957" s="240"/>
      <c r="B957" s="24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>
      <c r="A958" s="240"/>
      <c r="B958" s="24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>
      <c r="A959" s="240"/>
      <c r="B959" s="24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>
      <c r="A960" s="240"/>
      <c r="B960" s="24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>
      <c r="A961" s="240"/>
      <c r="B961" s="24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>
      <c r="A962" s="240"/>
      <c r="B962" s="24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>
      <c r="A963" s="240"/>
      <c r="B963" s="24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>
      <c r="A964" s="240"/>
      <c r="B964" s="24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>
      <c r="A965" s="240"/>
      <c r="B965" s="24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>
      <c r="A966" s="240"/>
      <c r="B966" s="24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>
      <c r="A967" s="240"/>
      <c r="B967" s="24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>
      <c r="A968" s="240"/>
      <c r="B968" s="24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>
      <c r="A969" s="240"/>
      <c r="B969" s="24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>
      <c r="A970" s="240"/>
      <c r="B970" s="24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>
      <c r="A971" s="240"/>
      <c r="B971" s="24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>
      <c r="A972" s="240"/>
      <c r="B972" s="24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>
      <c r="A973" s="240"/>
      <c r="B973" s="24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>
      <c r="A974" s="240"/>
      <c r="B974" s="24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>
      <c r="A975" s="240"/>
      <c r="B975" s="24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>
      <c r="A976" s="240"/>
      <c r="B976" s="24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>
      <c r="A977" s="240"/>
      <c r="B977" s="24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>
      <c r="A978" s="240"/>
      <c r="B978" s="24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>
      <c r="A979" s="240"/>
      <c r="B979" s="24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>
      <c r="A980" s="240"/>
      <c r="B980" s="24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>
      <c r="A981" s="240"/>
      <c r="B981" s="24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>
      <c r="A982" s="240"/>
      <c r="B982" s="24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>
      <c r="A983" s="240"/>
      <c r="B983" s="24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>
      <c r="A984" s="240"/>
      <c r="B984" s="24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>
      <c r="A985" s="240"/>
      <c r="B985" s="24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>
      <c r="A986" s="240"/>
      <c r="B986" s="24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>
      <c r="A987" s="240"/>
      <c r="B987" s="24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>
      <c r="A988" s="240"/>
      <c r="B988" s="24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>
      <c r="A989" s="240"/>
      <c r="B989" s="24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>
      <c r="A990" s="240"/>
      <c r="B990" s="24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>
      <c r="A991" s="240"/>
      <c r="B991" s="24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>
      <c r="A992" s="240"/>
      <c r="B992" s="24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>
      <c r="A993" s="240"/>
      <c r="B993" s="24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>
      <c r="A994" s="240"/>
      <c r="B994" s="24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>
      <c r="A995" s="240"/>
      <c r="B995" s="24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>
      <c r="A996" s="240"/>
      <c r="B996" s="24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>
      <c r="A997" s="240"/>
      <c r="B997" s="24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>
      <c r="A998" s="240"/>
      <c r="B998" s="24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>
      <c r="A999" s="240"/>
      <c r="B999" s="24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>
      <c r="A1000" s="240"/>
      <c r="B1000" s="24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>
      <c r="A1001" s="240"/>
      <c r="B1001" s="240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 customHeight="1">
      <c r="A1002" s="240"/>
      <c r="B1002" s="240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 customHeight="1">
      <c r="A1003" s="240"/>
      <c r="B1003" s="240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 customHeight="1">
      <c r="A1004" s="240"/>
      <c r="B1004" s="240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 customHeight="1">
      <c r="A1005" s="240"/>
      <c r="B1005" s="240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 customHeight="1">
      <c r="A1006" s="240"/>
      <c r="B1006" s="240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</sheetData>
  <mergeCells count="2">
    <mergeCell ref="A5:B5"/>
    <mergeCell ref="A1:B1"/>
  </mergeCells>
  <printOptions horizontalCentered="1"/>
  <pageMargins left="0.70866141732283472" right="0.70866141732283472" top="0.74803149606299213" bottom="0.74803149606299213" header="0" footer="0"/>
  <pageSetup paperSize="9" scale="96" pageOrder="overThenDown" orientation="portrait" r:id="rId1"/>
  <headerFooter>
    <oddFooter>&amp;C&amp;P/&amp;N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666666"/>
    <outlinePr summaryBelow="0" summaryRight="0"/>
    <pageSetUpPr fitToPage="1"/>
  </sheetPr>
  <dimension ref="A1:V1000"/>
  <sheetViews>
    <sheetView view="pageBreakPreview" zoomScaleSheetLayoutView="100" workbookViewId="0">
      <selection activeCell="B27" sqref="B27"/>
    </sheetView>
  </sheetViews>
  <sheetFormatPr defaultColWidth="12.5703125" defaultRowHeight="15" customHeight="1"/>
  <cols>
    <col min="1" max="1" width="12.5703125" customWidth="1"/>
    <col min="2" max="2" width="44.42578125" customWidth="1"/>
    <col min="3" max="9" width="11.7109375" customWidth="1"/>
    <col min="10" max="21" width="12.5703125" customWidth="1"/>
  </cols>
  <sheetData>
    <row r="1" spans="1:22" s="265" customFormat="1" ht="75" customHeight="1">
      <c r="A1" s="512" t="s">
        <v>489</v>
      </c>
      <c r="B1" s="512"/>
      <c r="C1" s="512"/>
      <c r="D1" s="512"/>
      <c r="E1" s="512"/>
      <c r="F1" s="512"/>
      <c r="G1" s="512"/>
      <c r="H1" s="512"/>
      <c r="I1" s="512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s="265" customFormat="1" ht="27.6" customHeight="1">
      <c r="A2" s="511" t="s">
        <v>486</v>
      </c>
      <c r="B2" s="511"/>
      <c r="C2" s="523" t="s">
        <v>491</v>
      </c>
      <c r="D2" s="523"/>
      <c r="E2" s="523"/>
      <c r="F2" s="523"/>
      <c r="G2" s="523"/>
      <c r="H2" s="523"/>
      <c r="I2" s="523"/>
      <c r="J2" s="264"/>
      <c r="V2" s="266"/>
    </row>
    <row r="3" spans="1:22" s="265" customFormat="1" ht="18">
      <c r="A3" s="511" t="s">
        <v>298</v>
      </c>
      <c r="B3" s="511"/>
      <c r="C3" s="524" t="s">
        <v>492</v>
      </c>
      <c r="D3" s="524"/>
      <c r="E3" s="524"/>
      <c r="F3" s="524"/>
      <c r="G3" s="524"/>
      <c r="H3" s="524"/>
      <c r="I3" s="524"/>
      <c r="J3" s="264"/>
      <c r="V3" s="266"/>
    </row>
    <row r="4" spans="1:22" s="265" customFormat="1" ht="29.1" customHeight="1">
      <c r="A4" s="498" t="s">
        <v>487</v>
      </c>
      <c r="B4" s="498"/>
      <c r="C4" s="525" t="s">
        <v>490</v>
      </c>
      <c r="D4" s="525"/>
      <c r="E4" s="525"/>
      <c r="F4" s="525"/>
      <c r="G4" s="525"/>
      <c r="H4" s="525"/>
      <c r="I4" s="525"/>
      <c r="J4" s="264"/>
      <c r="V4" s="266"/>
    </row>
    <row r="5" spans="1:22" s="251" customFormat="1" ht="36" customHeight="1">
      <c r="A5" s="638" t="s">
        <v>193</v>
      </c>
      <c r="B5" s="639"/>
      <c r="C5" s="639"/>
      <c r="D5" s="639"/>
      <c r="E5" s="639"/>
      <c r="F5" s="639"/>
      <c r="G5" s="639"/>
      <c r="H5" s="639"/>
      <c r="I5" s="640"/>
      <c r="J5" s="264"/>
      <c r="K5" s="163"/>
      <c r="L5" s="163"/>
      <c r="M5" s="163"/>
      <c r="N5" s="163"/>
      <c r="O5" s="163"/>
      <c r="P5" s="163"/>
      <c r="Q5" s="1"/>
      <c r="R5" s="1"/>
      <c r="S5" s="1"/>
      <c r="T5" s="1"/>
      <c r="U5" s="1"/>
    </row>
    <row r="6" spans="1:22" ht="15.75" customHeight="1">
      <c r="A6" s="323"/>
      <c r="B6" s="267"/>
      <c r="C6" s="267"/>
      <c r="D6" s="474" t="s">
        <v>194</v>
      </c>
      <c r="E6" s="475"/>
      <c r="F6" s="474" t="s">
        <v>194</v>
      </c>
      <c r="G6" s="475"/>
      <c r="H6" s="474" t="s">
        <v>194</v>
      </c>
      <c r="I6" s="476"/>
      <c r="J6" s="264"/>
      <c r="K6" s="73"/>
      <c r="L6" s="20"/>
      <c r="M6" s="20"/>
      <c r="N6" s="73"/>
      <c r="O6" s="20"/>
      <c r="P6" s="20"/>
      <c r="Q6" s="20"/>
      <c r="R6" s="20"/>
      <c r="S6" s="20"/>
      <c r="T6" s="20"/>
      <c r="U6" s="20"/>
    </row>
    <row r="7" spans="1:22" ht="15.75" customHeight="1">
      <c r="A7" s="323"/>
      <c r="B7" s="477" t="s">
        <v>195</v>
      </c>
      <c r="C7" s="478" t="s">
        <v>196</v>
      </c>
      <c r="D7" s="641" t="s">
        <v>197</v>
      </c>
      <c r="E7" s="532"/>
      <c r="F7" s="641" t="s">
        <v>198</v>
      </c>
      <c r="G7" s="532"/>
      <c r="H7" s="479" t="s">
        <v>199</v>
      </c>
      <c r="I7" s="480"/>
      <c r="J7" s="264"/>
      <c r="K7" s="114"/>
      <c r="L7" s="115"/>
      <c r="M7" s="20"/>
      <c r="N7" s="114"/>
      <c r="O7" s="115"/>
      <c r="P7" s="20"/>
      <c r="Q7" s="20"/>
      <c r="R7" s="20"/>
      <c r="S7" s="20"/>
      <c r="T7" s="20"/>
      <c r="U7" s="20"/>
    </row>
    <row r="8" spans="1:22" ht="15.75" customHeight="1">
      <c r="A8" s="323"/>
      <c r="B8" s="477" t="s">
        <v>200</v>
      </c>
      <c r="C8" s="478" t="s">
        <v>196</v>
      </c>
      <c r="D8" s="642" t="s">
        <v>201</v>
      </c>
      <c r="E8" s="532"/>
      <c r="F8" s="481" t="s">
        <v>201</v>
      </c>
      <c r="G8" s="482"/>
      <c r="H8" s="481" t="s">
        <v>201</v>
      </c>
      <c r="I8" s="483"/>
      <c r="J8" s="264"/>
      <c r="K8" s="117"/>
      <c r="L8" s="115"/>
      <c r="M8" s="20"/>
      <c r="N8" s="117"/>
      <c r="O8" s="115"/>
      <c r="P8" s="20"/>
      <c r="Q8" s="20"/>
      <c r="R8" s="20"/>
      <c r="S8" s="20"/>
      <c r="T8" s="20"/>
      <c r="U8" s="20"/>
    </row>
    <row r="9" spans="1:22" ht="15.75" customHeight="1">
      <c r="A9" s="323"/>
      <c r="B9" s="477" t="s">
        <v>202</v>
      </c>
      <c r="C9" s="478" t="s">
        <v>196</v>
      </c>
      <c r="D9" s="484" t="s">
        <v>511</v>
      </c>
      <c r="E9" s="485"/>
      <c r="F9" s="484" t="s">
        <v>511</v>
      </c>
      <c r="G9" s="485"/>
      <c r="H9" s="643" t="s">
        <v>511</v>
      </c>
      <c r="I9" s="644"/>
      <c r="J9" s="20"/>
      <c r="K9" s="118"/>
      <c r="L9" s="115"/>
      <c r="M9" s="20"/>
      <c r="N9" s="118"/>
      <c r="O9" s="115"/>
      <c r="P9" s="20"/>
      <c r="Q9" s="20"/>
      <c r="R9" s="20"/>
      <c r="S9" s="20"/>
      <c r="T9" s="20"/>
      <c r="U9" s="20"/>
    </row>
    <row r="10" spans="1:22" ht="15.75" customHeight="1">
      <c r="A10" s="486"/>
      <c r="B10" s="487" t="s">
        <v>203</v>
      </c>
      <c r="C10" s="488" t="s">
        <v>196</v>
      </c>
      <c r="D10" s="645" t="s">
        <v>204</v>
      </c>
      <c r="E10" s="646"/>
      <c r="F10" s="645" t="s">
        <v>204</v>
      </c>
      <c r="G10" s="646"/>
      <c r="H10" s="645" t="s">
        <v>204</v>
      </c>
      <c r="I10" s="651"/>
      <c r="J10" s="20"/>
      <c r="K10" s="20"/>
      <c r="L10" s="115"/>
      <c r="M10" s="20"/>
      <c r="N10" s="20"/>
      <c r="O10" s="115"/>
      <c r="P10" s="20"/>
      <c r="Q10" s="20"/>
      <c r="R10" s="20"/>
      <c r="S10" s="20"/>
      <c r="T10" s="20"/>
      <c r="U10" s="20"/>
    </row>
    <row r="11" spans="1:22" ht="1.5" customHeight="1">
      <c r="A11" s="15"/>
      <c r="B11" s="15"/>
      <c r="C11" s="15"/>
      <c r="D11" s="15"/>
      <c r="E11" s="116"/>
      <c r="F11" s="15"/>
      <c r="G11" s="116"/>
      <c r="H11" s="15"/>
      <c r="I11" s="116"/>
      <c r="J11" s="20"/>
      <c r="K11" s="20"/>
      <c r="L11" s="115"/>
      <c r="M11" s="20"/>
      <c r="N11" s="20"/>
      <c r="O11" s="115"/>
      <c r="P11" s="20"/>
      <c r="Q11" s="20"/>
      <c r="R11" s="20"/>
      <c r="S11" s="20"/>
      <c r="T11" s="20"/>
      <c r="U11" s="20"/>
    </row>
    <row r="12" spans="1:22" ht="15.75" customHeight="1">
      <c r="A12" s="647" t="s">
        <v>205</v>
      </c>
      <c r="B12" s="571"/>
      <c r="C12" s="431" t="s">
        <v>206</v>
      </c>
      <c r="D12" s="650" t="str">
        <f>D7&amp;" - "&amp;D10</f>
        <v>Motorista (+32 passageiros) - Diurno</v>
      </c>
      <c r="E12" s="571"/>
      <c r="F12" s="650" t="str">
        <f>F7&amp;" - "&amp;F10</f>
        <v>Motorista (21 a 36 passageiros) - Diurno</v>
      </c>
      <c r="G12" s="571"/>
      <c r="H12" s="650" t="str">
        <f>H7&amp;" - "&amp;H10</f>
        <v>Motorista (01 a 20 passageiros) - Diurno</v>
      </c>
      <c r="I12" s="572"/>
      <c r="J12" s="20"/>
      <c r="K12" s="73"/>
      <c r="L12" s="115"/>
      <c r="M12" s="20"/>
      <c r="N12" s="73"/>
      <c r="O12" s="115"/>
      <c r="P12" s="20"/>
      <c r="Q12" s="20"/>
      <c r="R12" s="20"/>
      <c r="S12" s="20"/>
      <c r="T12" s="20"/>
      <c r="U12" s="20"/>
    </row>
    <row r="13" spans="1:22" ht="15" customHeight="1">
      <c r="A13" s="648"/>
      <c r="B13" s="649"/>
      <c r="C13" s="432"/>
      <c r="D13" s="433" t="s">
        <v>207</v>
      </c>
      <c r="E13" s="433" t="s">
        <v>208</v>
      </c>
      <c r="F13" s="433" t="s">
        <v>207</v>
      </c>
      <c r="G13" s="433" t="s">
        <v>209</v>
      </c>
      <c r="H13" s="433" t="s">
        <v>207</v>
      </c>
      <c r="I13" s="434" t="s">
        <v>209</v>
      </c>
      <c r="J13" s="20"/>
      <c r="K13" s="119"/>
      <c r="L13" s="119"/>
      <c r="M13" s="20"/>
      <c r="N13" s="119"/>
      <c r="O13" s="119"/>
      <c r="P13" s="20"/>
      <c r="Q13" s="20"/>
      <c r="R13" s="20"/>
      <c r="S13" s="20"/>
      <c r="T13" s="20"/>
      <c r="U13" s="20"/>
    </row>
    <row r="14" spans="1:22" ht="15.75" customHeight="1">
      <c r="A14" s="423" t="s">
        <v>210</v>
      </c>
      <c r="B14" s="426"/>
      <c r="C14" s="424"/>
      <c r="D14" s="424"/>
      <c r="E14" s="424"/>
      <c r="F14" s="424"/>
      <c r="G14" s="424"/>
      <c r="H14" s="424"/>
      <c r="I14" s="425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2" ht="15.75" customHeight="1">
      <c r="A15" s="427" t="s">
        <v>211</v>
      </c>
      <c r="B15" s="428"/>
      <c r="C15" s="267"/>
      <c r="D15" s="267"/>
      <c r="E15" s="429">
        <f>'Dados de Entrada'!I27</f>
        <v>2651.23</v>
      </c>
      <c r="F15" s="267"/>
      <c r="G15" s="429">
        <f>'Dados de Entrada'!I30</f>
        <v>0</v>
      </c>
      <c r="H15" s="267"/>
      <c r="I15" s="435">
        <f>'Dados de Entrada'!I30</f>
        <v>0</v>
      </c>
      <c r="J15" s="20"/>
      <c r="K15" s="20"/>
      <c r="L15" s="120"/>
      <c r="M15" s="20"/>
      <c r="N15" s="20"/>
      <c r="O15" s="120"/>
      <c r="P15" s="20"/>
      <c r="Q15" s="20"/>
      <c r="R15" s="20"/>
      <c r="S15" s="20"/>
      <c r="T15" s="20"/>
      <c r="U15" s="20"/>
    </row>
    <row r="16" spans="1:22" ht="15.75" customHeight="1">
      <c r="A16" s="436" t="s">
        <v>212</v>
      </c>
      <c r="B16" s="426"/>
      <c r="C16" s="437"/>
      <c r="D16" s="437"/>
      <c r="E16" s="438">
        <f>SUM(E15)</f>
        <v>2651.23</v>
      </c>
      <c r="F16" s="437"/>
      <c r="G16" s="438">
        <f>SUM(G15)</f>
        <v>0</v>
      </c>
      <c r="H16" s="437"/>
      <c r="I16" s="439">
        <f>SUM(I15)</f>
        <v>0</v>
      </c>
      <c r="J16" s="20"/>
      <c r="K16" s="121"/>
      <c r="L16" s="122"/>
      <c r="M16" s="20"/>
      <c r="N16" s="121"/>
      <c r="O16" s="122"/>
      <c r="P16" s="20"/>
      <c r="Q16" s="20"/>
      <c r="R16" s="20"/>
      <c r="S16" s="20"/>
      <c r="T16" s="20"/>
      <c r="U16" s="20"/>
    </row>
    <row r="17" spans="1:21" ht="15.75" customHeight="1">
      <c r="A17" s="658" t="s">
        <v>213</v>
      </c>
      <c r="B17" s="572"/>
      <c r="C17" s="446"/>
      <c r="D17" s="446"/>
      <c r="E17" s="446"/>
      <c r="F17" s="446"/>
      <c r="G17" s="446"/>
      <c r="H17" s="446"/>
      <c r="I17" s="447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5.75" customHeight="1">
      <c r="A18" s="659" t="s">
        <v>214</v>
      </c>
      <c r="B18" s="660"/>
      <c r="C18" s="448"/>
      <c r="D18" s="448"/>
      <c r="E18" s="449"/>
      <c r="F18" s="448"/>
      <c r="G18" s="449"/>
      <c r="H18" s="448"/>
      <c r="I18" s="450"/>
      <c r="J18" s="20"/>
      <c r="K18" s="20"/>
      <c r="L18" s="115"/>
      <c r="M18" s="20"/>
      <c r="N18" s="20"/>
      <c r="O18" s="115"/>
      <c r="P18" s="20"/>
      <c r="Q18" s="20"/>
      <c r="R18" s="20"/>
      <c r="S18" s="20"/>
      <c r="T18" s="20"/>
      <c r="U18" s="20"/>
    </row>
    <row r="19" spans="1:21" ht="15.75" customHeight="1">
      <c r="A19" s="661" t="s">
        <v>215</v>
      </c>
      <c r="B19" s="542"/>
      <c r="C19" s="430"/>
      <c r="D19" s="430"/>
      <c r="E19" s="419"/>
      <c r="F19" s="430"/>
      <c r="G19" s="419"/>
      <c r="H19" s="430"/>
      <c r="I19" s="440"/>
      <c r="J19" s="20"/>
      <c r="K19" s="20"/>
      <c r="L19" s="115"/>
      <c r="M19" s="20"/>
      <c r="N19" s="20"/>
      <c r="O19" s="115"/>
      <c r="P19" s="20"/>
      <c r="Q19" s="20"/>
      <c r="R19" s="20"/>
      <c r="S19" s="20"/>
      <c r="T19" s="20"/>
      <c r="U19" s="20"/>
    </row>
    <row r="20" spans="1:21" ht="15.75" customHeight="1">
      <c r="A20" s="323" t="s">
        <v>216</v>
      </c>
      <c r="B20" s="420" t="s">
        <v>217</v>
      </c>
      <c r="C20" s="441">
        <v>0.2</v>
      </c>
      <c r="D20" s="441">
        <f t="shared" ref="D20:D26" si="0">$C20</f>
        <v>0.2</v>
      </c>
      <c r="E20" s="421">
        <f>E16*D20</f>
        <v>530.24599999999998</v>
      </c>
      <c r="F20" s="441">
        <f t="shared" ref="F20:F26" si="1">$C20</f>
        <v>0.2</v>
      </c>
      <c r="G20" s="421">
        <f>G16*F20</f>
        <v>0</v>
      </c>
      <c r="H20" s="441">
        <f t="shared" ref="H20:H26" si="2">$C20</f>
        <v>0.2</v>
      </c>
      <c r="I20" s="442">
        <f>I16*H20</f>
        <v>0</v>
      </c>
      <c r="J20" s="20"/>
      <c r="K20" s="123"/>
      <c r="L20" s="120"/>
      <c r="M20" s="20"/>
      <c r="N20" s="123"/>
      <c r="O20" s="120"/>
      <c r="P20" s="20"/>
      <c r="Q20" s="20"/>
      <c r="R20" s="20"/>
      <c r="S20" s="20"/>
      <c r="T20" s="20"/>
      <c r="U20" s="20"/>
    </row>
    <row r="21" spans="1:21" ht="15.75" customHeight="1">
      <c r="A21" s="323" t="s">
        <v>218</v>
      </c>
      <c r="B21" s="420" t="s">
        <v>219</v>
      </c>
      <c r="C21" s="441">
        <v>0.08</v>
      </c>
      <c r="D21" s="441">
        <f t="shared" si="0"/>
        <v>0.08</v>
      </c>
      <c r="E21" s="421">
        <f>E16*D21</f>
        <v>212.0984</v>
      </c>
      <c r="F21" s="441">
        <f t="shared" si="1"/>
        <v>0.08</v>
      </c>
      <c r="G21" s="421">
        <f>G16*F21</f>
        <v>0</v>
      </c>
      <c r="H21" s="441">
        <f t="shared" si="2"/>
        <v>0.08</v>
      </c>
      <c r="I21" s="442">
        <f>I16*H21</f>
        <v>0</v>
      </c>
      <c r="J21" s="20"/>
      <c r="K21" s="123"/>
      <c r="L21" s="120"/>
      <c r="M21" s="20"/>
      <c r="N21" s="123"/>
      <c r="O21" s="120"/>
      <c r="P21" s="20"/>
      <c r="Q21" s="20"/>
      <c r="R21" s="20"/>
      <c r="S21" s="20"/>
      <c r="T21" s="20"/>
      <c r="U21" s="20"/>
    </row>
    <row r="22" spans="1:21" ht="15.75" customHeight="1">
      <c r="A22" s="323" t="s">
        <v>220</v>
      </c>
      <c r="B22" s="420" t="s">
        <v>221</v>
      </c>
      <c r="C22" s="441">
        <v>1.4999999999999999E-2</v>
      </c>
      <c r="D22" s="441">
        <f t="shared" si="0"/>
        <v>1.4999999999999999E-2</v>
      </c>
      <c r="E22" s="421">
        <f>D22*E16</f>
        <v>39.768450000000001</v>
      </c>
      <c r="F22" s="441">
        <f t="shared" si="1"/>
        <v>1.4999999999999999E-2</v>
      </c>
      <c r="G22" s="421">
        <f>F22*G16</f>
        <v>0</v>
      </c>
      <c r="H22" s="441">
        <f t="shared" si="2"/>
        <v>1.4999999999999999E-2</v>
      </c>
      <c r="I22" s="442">
        <f>H22*I16</f>
        <v>0</v>
      </c>
      <c r="J22" s="20"/>
      <c r="K22" s="123"/>
      <c r="L22" s="120"/>
      <c r="M22" s="20"/>
      <c r="N22" s="123"/>
      <c r="O22" s="120"/>
      <c r="P22" s="20"/>
      <c r="Q22" s="20"/>
      <c r="R22" s="20"/>
      <c r="S22" s="20"/>
      <c r="T22" s="20"/>
      <c r="U22" s="20"/>
    </row>
    <row r="23" spans="1:21" ht="15.75" customHeight="1">
      <c r="A23" s="323" t="s">
        <v>222</v>
      </c>
      <c r="B23" s="420" t="s">
        <v>223</v>
      </c>
      <c r="C23" s="441">
        <v>0.01</v>
      </c>
      <c r="D23" s="441">
        <f t="shared" si="0"/>
        <v>0.01</v>
      </c>
      <c r="E23" s="421">
        <f>D23*E16</f>
        <v>26.5123</v>
      </c>
      <c r="F23" s="441">
        <f t="shared" si="1"/>
        <v>0.01</v>
      </c>
      <c r="G23" s="421">
        <f>F23*G16</f>
        <v>0</v>
      </c>
      <c r="H23" s="441">
        <f t="shared" si="2"/>
        <v>0.01</v>
      </c>
      <c r="I23" s="442">
        <f>H23*I16</f>
        <v>0</v>
      </c>
      <c r="J23" s="20"/>
      <c r="K23" s="123"/>
      <c r="L23" s="120"/>
      <c r="M23" s="20"/>
      <c r="N23" s="123"/>
      <c r="O23" s="120"/>
      <c r="P23" s="20"/>
      <c r="Q23" s="20"/>
      <c r="R23" s="20"/>
      <c r="S23" s="20"/>
      <c r="T23" s="20"/>
      <c r="U23" s="20"/>
    </row>
    <row r="24" spans="1:21" ht="15.75" customHeight="1">
      <c r="A24" s="323" t="s">
        <v>224</v>
      </c>
      <c r="B24" s="420" t="s">
        <v>225</v>
      </c>
      <c r="C24" s="441">
        <v>2E-3</v>
      </c>
      <c r="D24" s="441">
        <f t="shared" si="0"/>
        <v>2E-3</v>
      </c>
      <c r="E24" s="421">
        <f>D24*E16</f>
        <v>5.30246</v>
      </c>
      <c r="F24" s="441">
        <f t="shared" si="1"/>
        <v>2E-3</v>
      </c>
      <c r="G24" s="421">
        <f>F24*G16</f>
        <v>0</v>
      </c>
      <c r="H24" s="441">
        <f t="shared" si="2"/>
        <v>2E-3</v>
      </c>
      <c r="I24" s="442">
        <f>H24*I16</f>
        <v>0</v>
      </c>
      <c r="J24" s="20"/>
      <c r="K24" s="123"/>
      <c r="L24" s="120"/>
      <c r="M24" s="20"/>
      <c r="N24" s="123"/>
      <c r="O24" s="120"/>
      <c r="P24" s="20"/>
      <c r="Q24" s="20"/>
      <c r="R24" s="20"/>
      <c r="S24" s="20"/>
      <c r="T24" s="20"/>
      <c r="U24" s="20"/>
    </row>
    <row r="25" spans="1:21" ht="15.75" customHeight="1">
      <c r="A25" s="323" t="s">
        <v>226</v>
      </c>
      <c r="B25" s="420" t="s">
        <v>227</v>
      </c>
      <c r="C25" s="441">
        <v>6.0000000000000001E-3</v>
      </c>
      <c r="D25" s="441">
        <f t="shared" si="0"/>
        <v>6.0000000000000001E-3</v>
      </c>
      <c r="E25" s="421">
        <f>D25*E16</f>
        <v>15.90738</v>
      </c>
      <c r="F25" s="441">
        <f t="shared" si="1"/>
        <v>6.0000000000000001E-3</v>
      </c>
      <c r="G25" s="421">
        <f>F25*G16</f>
        <v>0</v>
      </c>
      <c r="H25" s="441">
        <f t="shared" si="2"/>
        <v>6.0000000000000001E-3</v>
      </c>
      <c r="I25" s="442">
        <f>H25*I16</f>
        <v>0</v>
      </c>
      <c r="J25" s="20"/>
      <c r="K25" s="123"/>
      <c r="L25" s="120"/>
      <c r="M25" s="20"/>
      <c r="N25" s="123"/>
      <c r="O25" s="120"/>
      <c r="P25" s="20"/>
      <c r="Q25" s="20"/>
      <c r="R25" s="20"/>
      <c r="S25" s="20"/>
      <c r="T25" s="20"/>
      <c r="U25" s="20"/>
    </row>
    <row r="26" spans="1:21" ht="15.75" customHeight="1">
      <c r="A26" s="323" t="s">
        <v>228</v>
      </c>
      <c r="B26" s="420" t="s">
        <v>229</v>
      </c>
      <c r="C26" s="441">
        <v>2.5000000000000001E-2</v>
      </c>
      <c r="D26" s="441">
        <f t="shared" si="0"/>
        <v>2.5000000000000001E-2</v>
      </c>
      <c r="E26" s="421">
        <f>D26*E16</f>
        <v>66.280749999999998</v>
      </c>
      <c r="F26" s="441">
        <f t="shared" si="1"/>
        <v>2.5000000000000001E-2</v>
      </c>
      <c r="G26" s="421">
        <f>F26*G16</f>
        <v>0</v>
      </c>
      <c r="H26" s="441">
        <f t="shared" si="2"/>
        <v>2.5000000000000001E-2</v>
      </c>
      <c r="I26" s="442">
        <f>H26*I16</f>
        <v>0</v>
      </c>
      <c r="J26" s="20"/>
      <c r="K26" s="123"/>
      <c r="L26" s="120"/>
      <c r="M26" s="20"/>
      <c r="N26" s="123"/>
      <c r="O26" s="120"/>
      <c r="P26" s="20"/>
      <c r="Q26" s="20"/>
      <c r="R26" s="20"/>
      <c r="S26" s="20"/>
      <c r="T26" s="20"/>
      <c r="U26" s="20"/>
    </row>
    <row r="27" spans="1:21" ht="15.75" customHeight="1">
      <c r="A27" s="323" t="s">
        <v>230</v>
      </c>
      <c r="B27" s="420" t="s">
        <v>231</v>
      </c>
      <c r="C27" s="441">
        <v>0.03</v>
      </c>
      <c r="D27" s="441">
        <v>0.03</v>
      </c>
      <c r="E27" s="421">
        <f>D27*E16</f>
        <v>79.536900000000003</v>
      </c>
      <c r="F27" s="441">
        <v>0.03</v>
      </c>
      <c r="G27" s="421">
        <f>F27*G16</f>
        <v>0</v>
      </c>
      <c r="H27" s="441">
        <v>0.03</v>
      </c>
      <c r="I27" s="442">
        <f>H27*I16</f>
        <v>0</v>
      </c>
      <c r="J27" s="20"/>
      <c r="K27" s="123"/>
      <c r="L27" s="120"/>
      <c r="M27" s="20"/>
      <c r="N27" s="123"/>
      <c r="O27" s="120"/>
      <c r="P27" s="20"/>
      <c r="Q27" s="20"/>
      <c r="R27" s="20"/>
      <c r="S27" s="20"/>
      <c r="T27" s="20"/>
      <c r="U27" s="20"/>
    </row>
    <row r="28" spans="1:21" ht="15.75" customHeight="1">
      <c r="A28" s="656" t="s">
        <v>232</v>
      </c>
      <c r="B28" s="657"/>
      <c r="C28" s="443">
        <f t="shared" ref="C28:I28" si="3">SUM(C20:C27)</f>
        <v>0.3680000000000001</v>
      </c>
      <c r="D28" s="443">
        <f t="shared" si="3"/>
        <v>0.3680000000000001</v>
      </c>
      <c r="E28" s="444">
        <f t="shared" si="3"/>
        <v>975.65264000000002</v>
      </c>
      <c r="F28" s="443">
        <f t="shared" si="3"/>
        <v>0.3680000000000001</v>
      </c>
      <c r="G28" s="444">
        <f t="shared" si="3"/>
        <v>0</v>
      </c>
      <c r="H28" s="443">
        <f t="shared" si="3"/>
        <v>0.3680000000000001</v>
      </c>
      <c r="I28" s="445">
        <f t="shared" si="3"/>
        <v>0</v>
      </c>
      <c r="J28" s="20"/>
      <c r="K28" s="124"/>
      <c r="L28" s="125"/>
      <c r="M28" s="20"/>
      <c r="N28" s="124"/>
      <c r="O28" s="125"/>
      <c r="P28" s="20"/>
      <c r="Q28" s="20"/>
      <c r="R28" s="20"/>
      <c r="S28" s="20"/>
      <c r="T28" s="20"/>
      <c r="U28" s="20"/>
    </row>
    <row r="29" spans="1:21" ht="15.75" customHeight="1">
      <c r="A29" s="451" t="s">
        <v>233</v>
      </c>
      <c r="B29" s="420"/>
      <c r="C29" s="418"/>
      <c r="D29" s="418"/>
      <c r="E29" s="419"/>
      <c r="F29" s="418"/>
      <c r="G29" s="419"/>
      <c r="H29" s="418"/>
      <c r="I29" s="440"/>
      <c r="J29" s="20"/>
      <c r="K29" s="126"/>
      <c r="L29" s="115"/>
      <c r="M29" s="20"/>
      <c r="N29" s="126"/>
      <c r="O29" s="115"/>
      <c r="P29" s="20"/>
      <c r="Q29" s="20"/>
      <c r="R29" s="20"/>
      <c r="S29" s="20"/>
      <c r="T29" s="20"/>
      <c r="U29" s="20"/>
    </row>
    <row r="30" spans="1:21" ht="15.75" customHeight="1">
      <c r="A30" s="323" t="s">
        <v>234</v>
      </c>
      <c r="B30" s="420" t="s">
        <v>235</v>
      </c>
      <c r="C30" s="441">
        <v>0</v>
      </c>
      <c r="D30" s="441">
        <v>0</v>
      </c>
      <c r="E30" s="421">
        <v>0</v>
      </c>
      <c r="F30" s="441">
        <v>0</v>
      </c>
      <c r="G30" s="421">
        <v>0</v>
      </c>
      <c r="H30" s="127">
        <v>0</v>
      </c>
      <c r="I30" s="442">
        <v>0</v>
      </c>
      <c r="J30" s="20"/>
      <c r="K30" s="123"/>
      <c r="L30" s="120"/>
      <c r="M30" s="20"/>
      <c r="N30" s="123"/>
      <c r="O30" s="120"/>
      <c r="P30" s="20"/>
      <c r="Q30" s="20"/>
      <c r="R30" s="20"/>
      <c r="S30" s="20"/>
      <c r="T30" s="20"/>
      <c r="U30" s="20"/>
    </row>
    <row r="31" spans="1:21" ht="15.75" customHeight="1">
      <c r="A31" s="323" t="s">
        <v>236</v>
      </c>
      <c r="B31" s="420" t="s">
        <v>237</v>
      </c>
      <c r="C31" s="441">
        <v>1E-4</v>
      </c>
      <c r="D31" s="441">
        <f>$C31</f>
        <v>1E-4</v>
      </c>
      <c r="E31" s="421">
        <f>E16*D31</f>
        <v>0.265123</v>
      </c>
      <c r="F31" s="441">
        <f>$C31</f>
        <v>1E-4</v>
      </c>
      <c r="G31" s="421">
        <f>G16*F31</f>
        <v>0</v>
      </c>
      <c r="H31" s="127">
        <f>$C31</f>
        <v>1E-4</v>
      </c>
      <c r="I31" s="442">
        <f>I16*H31</f>
        <v>0</v>
      </c>
      <c r="J31" s="20"/>
      <c r="K31" s="123"/>
      <c r="L31" s="120"/>
      <c r="M31" s="20"/>
      <c r="N31" s="123"/>
      <c r="O31" s="120"/>
      <c r="P31" s="20"/>
      <c r="Q31" s="20"/>
      <c r="R31" s="20"/>
      <c r="S31" s="20"/>
      <c r="T31" s="20"/>
      <c r="U31" s="20"/>
    </row>
    <row r="32" spans="1:21" ht="15.75" customHeight="1">
      <c r="A32" s="323" t="s">
        <v>238</v>
      </c>
      <c r="B32" s="420" t="s">
        <v>239</v>
      </c>
      <c r="C32" s="441">
        <v>1.54E-2</v>
      </c>
      <c r="D32" s="441">
        <f>$C32</f>
        <v>1.54E-2</v>
      </c>
      <c r="E32" s="421">
        <f>E16*D32</f>
        <v>40.828942000000005</v>
      </c>
      <c r="F32" s="441">
        <f>$C32</f>
        <v>1.54E-2</v>
      </c>
      <c r="G32" s="421">
        <f>G16*F32</f>
        <v>0</v>
      </c>
      <c r="H32" s="127">
        <f>$C32</f>
        <v>1.54E-2</v>
      </c>
      <c r="I32" s="442">
        <f>I16*H32</f>
        <v>0</v>
      </c>
      <c r="J32" s="20"/>
      <c r="K32" s="123"/>
      <c r="L32" s="120"/>
      <c r="M32" s="20"/>
      <c r="N32" s="123"/>
      <c r="O32" s="120"/>
      <c r="P32" s="20"/>
      <c r="Q32" s="20"/>
      <c r="R32" s="20"/>
      <c r="S32" s="20"/>
      <c r="T32" s="20"/>
      <c r="U32" s="20"/>
    </row>
    <row r="33" spans="1:21" ht="15.75" customHeight="1">
      <c r="A33" s="323" t="s">
        <v>240</v>
      </c>
      <c r="B33" s="420" t="s">
        <v>241</v>
      </c>
      <c r="C33" s="441">
        <v>2.0000000000000001E-4</v>
      </c>
      <c r="D33" s="441">
        <f>$C33</f>
        <v>2.0000000000000001E-4</v>
      </c>
      <c r="E33" s="421">
        <f>E16*D33</f>
        <v>0.530246</v>
      </c>
      <c r="F33" s="441">
        <f>$C33</f>
        <v>2.0000000000000001E-4</v>
      </c>
      <c r="G33" s="421">
        <f>G16*F33</f>
        <v>0</v>
      </c>
      <c r="H33" s="127">
        <f>$C33</f>
        <v>2.0000000000000001E-4</v>
      </c>
      <c r="I33" s="442">
        <f>I16*H33</f>
        <v>0</v>
      </c>
      <c r="J33" s="20"/>
      <c r="K33" s="123"/>
      <c r="L33" s="120"/>
      <c r="M33" s="20"/>
      <c r="N33" s="123"/>
      <c r="O33" s="120"/>
      <c r="P33" s="20"/>
      <c r="Q33" s="20"/>
      <c r="R33" s="20"/>
      <c r="S33" s="20"/>
      <c r="T33" s="20"/>
      <c r="U33" s="20"/>
    </row>
    <row r="34" spans="1:21" ht="15.75" customHeight="1">
      <c r="A34" s="323" t="s">
        <v>242</v>
      </c>
      <c r="B34" s="420" t="s">
        <v>243</v>
      </c>
      <c r="C34" s="441">
        <v>9.1000000000000004E-3</v>
      </c>
      <c r="D34" s="441">
        <f>$C34</f>
        <v>9.1000000000000004E-3</v>
      </c>
      <c r="E34" s="421">
        <f>E16*D34</f>
        <v>24.126193000000001</v>
      </c>
      <c r="F34" s="441">
        <f>$C34</f>
        <v>9.1000000000000004E-3</v>
      </c>
      <c r="G34" s="421">
        <f>G16*F34</f>
        <v>0</v>
      </c>
      <c r="H34" s="127">
        <f>$C34</f>
        <v>9.1000000000000004E-3</v>
      </c>
      <c r="I34" s="442">
        <f>I16*H34</f>
        <v>0</v>
      </c>
      <c r="J34" s="20"/>
      <c r="K34" s="123"/>
      <c r="L34" s="120"/>
      <c r="M34" s="20"/>
      <c r="N34" s="123"/>
      <c r="O34" s="120"/>
      <c r="P34" s="20"/>
      <c r="Q34" s="20"/>
      <c r="R34" s="20"/>
      <c r="S34" s="20"/>
      <c r="T34" s="20"/>
      <c r="U34" s="20"/>
    </row>
    <row r="35" spans="1:21" ht="15.75" customHeight="1">
      <c r="A35" s="323" t="s">
        <v>244</v>
      </c>
      <c r="B35" s="420" t="s">
        <v>245</v>
      </c>
      <c r="C35" s="441">
        <v>4.0000000000000002E-4</v>
      </c>
      <c r="D35" s="441">
        <f>$C35</f>
        <v>4.0000000000000002E-4</v>
      </c>
      <c r="E35" s="421">
        <f>E16*D35</f>
        <v>1.060492</v>
      </c>
      <c r="F35" s="441">
        <f>$C35</f>
        <v>4.0000000000000002E-4</v>
      </c>
      <c r="G35" s="421">
        <f>G16*F35</f>
        <v>0</v>
      </c>
      <c r="H35" s="127">
        <f>$C35</f>
        <v>4.0000000000000002E-4</v>
      </c>
      <c r="I35" s="442">
        <f>I16*H35</f>
        <v>0</v>
      </c>
      <c r="J35" s="20"/>
      <c r="K35" s="123"/>
      <c r="L35" s="120"/>
      <c r="M35" s="20"/>
      <c r="N35" s="123"/>
      <c r="O35" s="120"/>
      <c r="P35" s="20"/>
      <c r="Q35" s="20"/>
      <c r="R35" s="20"/>
      <c r="S35" s="20"/>
      <c r="T35" s="20"/>
      <c r="U35" s="20"/>
    </row>
    <row r="36" spans="1:21" ht="15.75" customHeight="1">
      <c r="A36" s="652" t="s">
        <v>246</v>
      </c>
      <c r="B36" s="653"/>
      <c r="C36" s="452">
        <f t="shared" ref="C36:I36" si="4">SUM(C30:C35)</f>
        <v>2.52E-2</v>
      </c>
      <c r="D36" s="452">
        <f t="shared" si="4"/>
        <v>2.52E-2</v>
      </c>
      <c r="E36" s="422">
        <f t="shared" si="4"/>
        <v>66.810996000000003</v>
      </c>
      <c r="F36" s="452">
        <f t="shared" si="4"/>
        <v>2.52E-2</v>
      </c>
      <c r="G36" s="422">
        <f t="shared" si="4"/>
        <v>0</v>
      </c>
      <c r="H36" s="128">
        <f t="shared" si="4"/>
        <v>2.52E-2</v>
      </c>
      <c r="I36" s="453">
        <f t="shared" si="4"/>
        <v>0</v>
      </c>
      <c r="J36" s="20"/>
      <c r="K36" s="124"/>
      <c r="L36" s="125"/>
      <c r="M36" s="20"/>
      <c r="N36" s="124"/>
      <c r="O36" s="125"/>
      <c r="P36" s="20"/>
      <c r="Q36" s="20"/>
      <c r="R36" s="20"/>
      <c r="S36" s="20"/>
      <c r="T36" s="20"/>
      <c r="U36" s="20"/>
    </row>
    <row r="37" spans="1:21" ht="15.75" customHeight="1">
      <c r="A37" s="454" t="s">
        <v>247</v>
      </c>
      <c r="B37" s="417"/>
      <c r="C37" s="455"/>
      <c r="D37" s="455"/>
      <c r="E37" s="456"/>
      <c r="F37" s="455"/>
      <c r="G37" s="456"/>
      <c r="H37" s="129"/>
      <c r="I37" s="457"/>
      <c r="J37" s="20"/>
      <c r="K37" s="126"/>
      <c r="L37" s="115"/>
      <c r="M37" s="20"/>
      <c r="N37" s="126"/>
      <c r="O37" s="115"/>
      <c r="P37" s="20"/>
      <c r="Q37" s="20"/>
      <c r="R37" s="20"/>
      <c r="S37" s="20"/>
      <c r="T37" s="20"/>
      <c r="U37" s="20"/>
    </row>
    <row r="38" spans="1:21" ht="15.75" customHeight="1">
      <c r="A38" s="323" t="s">
        <v>248</v>
      </c>
      <c r="B38" s="420" t="s">
        <v>249</v>
      </c>
      <c r="C38" s="441">
        <v>3.1E-2</v>
      </c>
      <c r="D38" s="441">
        <f>$C38</f>
        <v>3.1E-2</v>
      </c>
      <c r="E38" s="421">
        <f>E16*D38</f>
        <v>82.188130000000001</v>
      </c>
      <c r="F38" s="441">
        <f>$C38</f>
        <v>3.1E-2</v>
      </c>
      <c r="G38" s="421">
        <f>G16*F38</f>
        <v>0</v>
      </c>
      <c r="H38" s="127">
        <f>$C38</f>
        <v>3.1E-2</v>
      </c>
      <c r="I38" s="442">
        <f>I16*H38</f>
        <v>0</v>
      </c>
      <c r="J38" s="20"/>
      <c r="K38" s="123"/>
      <c r="L38" s="120"/>
      <c r="M38" s="20"/>
      <c r="N38" s="123"/>
      <c r="O38" s="120"/>
      <c r="P38" s="20"/>
      <c r="Q38" s="20"/>
      <c r="R38" s="20"/>
      <c r="S38" s="20"/>
      <c r="T38" s="20"/>
      <c r="U38" s="20"/>
    </row>
    <row r="39" spans="1:21" ht="15.75" customHeight="1">
      <c r="A39" s="323" t="s">
        <v>250</v>
      </c>
      <c r="B39" s="420" t="s">
        <v>251</v>
      </c>
      <c r="C39" s="441">
        <v>8.3299999999999999E-2</v>
      </c>
      <c r="D39" s="441">
        <v>8.3299999999999999E-2</v>
      </c>
      <c r="E39" s="421">
        <f>E16*D39</f>
        <v>220.84745899999999</v>
      </c>
      <c r="F39" s="441">
        <f>$C39</f>
        <v>8.3299999999999999E-2</v>
      </c>
      <c r="G39" s="421">
        <f>G16*F39</f>
        <v>0</v>
      </c>
      <c r="H39" s="127">
        <f>$C39</f>
        <v>8.3299999999999999E-2</v>
      </c>
      <c r="I39" s="442">
        <f>I16*H39</f>
        <v>0</v>
      </c>
      <c r="J39" s="20"/>
      <c r="K39" s="123"/>
      <c r="L39" s="120"/>
      <c r="M39" s="20"/>
      <c r="N39" s="123"/>
      <c r="O39" s="120"/>
      <c r="P39" s="20"/>
      <c r="Q39" s="20"/>
      <c r="R39" s="20"/>
      <c r="S39" s="20"/>
      <c r="T39" s="20"/>
      <c r="U39" s="20"/>
    </row>
    <row r="40" spans="1:21" ht="15.75" customHeight="1">
      <c r="A40" s="652" t="s">
        <v>252</v>
      </c>
      <c r="B40" s="653"/>
      <c r="C40" s="452">
        <f t="shared" ref="C40:I40" si="5">SUM(C38:C39)</f>
        <v>0.1143</v>
      </c>
      <c r="D40" s="452">
        <f t="shared" si="5"/>
        <v>0.1143</v>
      </c>
      <c r="E40" s="422">
        <f t="shared" si="5"/>
        <v>303.03558899999996</v>
      </c>
      <c r="F40" s="452">
        <f t="shared" si="5"/>
        <v>0.1143</v>
      </c>
      <c r="G40" s="422">
        <f t="shared" si="5"/>
        <v>0</v>
      </c>
      <c r="H40" s="452">
        <f t="shared" si="5"/>
        <v>0.1143</v>
      </c>
      <c r="I40" s="453">
        <f t="shared" si="5"/>
        <v>0</v>
      </c>
      <c r="J40" s="20"/>
      <c r="K40" s="124"/>
      <c r="L40" s="125"/>
      <c r="M40" s="20"/>
      <c r="N40" s="124"/>
      <c r="O40" s="125"/>
      <c r="P40" s="20"/>
      <c r="Q40" s="20"/>
      <c r="R40" s="20"/>
      <c r="S40" s="20"/>
      <c r="T40" s="20"/>
      <c r="U40" s="20"/>
    </row>
    <row r="41" spans="1:21" ht="15.75" customHeight="1">
      <c r="A41" s="454" t="s">
        <v>253</v>
      </c>
      <c r="B41" s="417"/>
      <c r="C41" s="458"/>
      <c r="D41" s="458"/>
      <c r="E41" s="456"/>
      <c r="F41" s="458"/>
      <c r="G41" s="456"/>
      <c r="H41" s="458"/>
      <c r="I41" s="457"/>
      <c r="J41" s="20"/>
      <c r="K41" s="121"/>
      <c r="L41" s="115"/>
      <c r="M41" s="20"/>
      <c r="N41" s="121"/>
      <c r="O41" s="115"/>
      <c r="P41" s="20"/>
      <c r="Q41" s="20"/>
      <c r="R41" s="20"/>
      <c r="S41" s="20"/>
      <c r="T41" s="20"/>
      <c r="U41" s="20"/>
    </row>
    <row r="42" spans="1:21" ht="15.75" customHeight="1">
      <c r="A42" s="323" t="s">
        <v>254</v>
      </c>
      <c r="B42" s="420" t="s">
        <v>255</v>
      </c>
      <c r="C42" s="441">
        <v>1.3100000000000001E-2</v>
      </c>
      <c r="D42" s="441">
        <f>$C42</f>
        <v>1.3100000000000001E-2</v>
      </c>
      <c r="E42" s="421">
        <f>D42*E16</f>
        <v>34.731113000000001</v>
      </c>
      <c r="F42" s="441">
        <f>$C42</f>
        <v>1.3100000000000001E-2</v>
      </c>
      <c r="G42" s="421">
        <f>F42*G16</f>
        <v>0</v>
      </c>
      <c r="H42" s="441">
        <f>$C42</f>
        <v>1.3100000000000001E-2</v>
      </c>
      <c r="I42" s="442">
        <f>H42*I16</f>
        <v>0</v>
      </c>
      <c r="J42" s="20"/>
      <c r="K42" s="123"/>
      <c r="L42" s="120"/>
      <c r="M42" s="20"/>
      <c r="N42" s="123"/>
      <c r="O42" s="120"/>
      <c r="P42" s="20"/>
      <c r="Q42" s="20"/>
      <c r="R42" s="20"/>
      <c r="S42" s="20"/>
      <c r="T42" s="20"/>
      <c r="U42" s="20"/>
    </row>
    <row r="43" spans="1:21" ht="15.75" customHeight="1">
      <c r="A43" s="323" t="s">
        <v>256</v>
      </c>
      <c r="B43" s="420" t="s">
        <v>257</v>
      </c>
      <c r="C43" s="441">
        <v>8.9999999999999998E-4</v>
      </c>
      <c r="D43" s="441">
        <f>$C43</f>
        <v>8.9999999999999998E-4</v>
      </c>
      <c r="E43" s="421">
        <f>D43*E16</f>
        <v>2.386107</v>
      </c>
      <c r="F43" s="441">
        <f>$C43</f>
        <v>8.9999999999999998E-4</v>
      </c>
      <c r="G43" s="421">
        <f>F43*G16</f>
        <v>0</v>
      </c>
      <c r="H43" s="441">
        <f>$C43</f>
        <v>8.9999999999999998E-4</v>
      </c>
      <c r="I43" s="442">
        <f>H43*I16</f>
        <v>0</v>
      </c>
      <c r="J43" s="20"/>
      <c r="K43" s="123"/>
      <c r="L43" s="120"/>
      <c r="M43" s="20"/>
      <c r="N43" s="123"/>
      <c r="O43" s="120"/>
      <c r="P43" s="20"/>
      <c r="Q43" s="20"/>
      <c r="R43" s="20"/>
      <c r="S43" s="20"/>
      <c r="T43" s="20"/>
      <c r="U43" s="20"/>
    </row>
    <row r="44" spans="1:21" ht="15.75" customHeight="1">
      <c r="A44" s="323" t="s">
        <v>258</v>
      </c>
      <c r="B44" s="420" t="s">
        <v>259</v>
      </c>
      <c r="C44" s="441">
        <v>2.3099999999999999E-2</v>
      </c>
      <c r="D44" s="441">
        <f>$C44</f>
        <v>2.3099999999999999E-2</v>
      </c>
      <c r="E44" s="421">
        <f>D44*E16</f>
        <v>61.243412999999997</v>
      </c>
      <c r="F44" s="441">
        <f>$C44</f>
        <v>2.3099999999999999E-2</v>
      </c>
      <c r="G44" s="421">
        <f>F44*G16</f>
        <v>0</v>
      </c>
      <c r="H44" s="441">
        <f>$C44</f>
        <v>2.3099999999999999E-2</v>
      </c>
      <c r="I44" s="442">
        <f>H44*I16</f>
        <v>0</v>
      </c>
      <c r="J44" s="20"/>
      <c r="K44" s="123"/>
      <c r="L44" s="120"/>
      <c r="M44" s="20"/>
      <c r="N44" s="123"/>
      <c r="O44" s="120"/>
      <c r="P44" s="20"/>
      <c r="Q44" s="20"/>
      <c r="R44" s="20"/>
      <c r="S44" s="20"/>
      <c r="T44" s="20"/>
      <c r="U44" s="20"/>
    </row>
    <row r="45" spans="1:21" ht="15.75" customHeight="1">
      <c r="A45" s="652" t="s">
        <v>260</v>
      </c>
      <c r="B45" s="653"/>
      <c r="C45" s="452">
        <f t="shared" ref="C45:I45" si="6">SUM(C42:C44)</f>
        <v>3.7100000000000001E-2</v>
      </c>
      <c r="D45" s="452">
        <f t="shared" si="6"/>
        <v>3.7100000000000001E-2</v>
      </c>
      <c r="E45" s="422">
        <f t="shared" si="6"/>
        <v>98.360633000000007</v>
      </c>
      <c r="F45" s="452">
        <f t="shared" si="6"/>
        <v>3.7100000000000001E-2</v>
      </c>
      <c r="G45" s="422">
        <f t="shared" si="6"/>
        <v>0</v>
      </c>
      <c r="H45" s="452">
        <f t="shared" si="6"/>
        <v>3.7100000000000001E-2</v>
      </c>
      <c r="I45" s="453">
        <f t="shared" si="6"/>
        <v>0</v>
      </c>
      <c r="J45" s="20"/>
      <c r="K45" s="124"/>
      <c r="L45" s="125"/>
      <c r="M45" s="20"/>
      <c r="N45" s="124"/>
      <c r="O45" s="125"/>
      <c r="P45" s="20"/>
      <c r="Q45" s="20"/>
      <c r="R45" s="20"/>
      <c r="S45" s="20"/>
      <c r="T45" s="20"/>
      <c r="U45" s="20"/>
    </row>
    <row r="46" spans="1:21" ht="15.75" customHeight="1">
      <c r="A46" s="454" t="s">
        <v>261</v>
      </c>
      <c r="B46" s="417"/>
      <c r="C46" s="455"/>
      <c r="D46" s="455"/>
      <c r="E46" s="456"/>
      <c r="F46" s="455"/>
      <c r="G46" s="456"/>
      <c r="H46" s="455"/>
      <c r="I46" s="457"/>
      <c r="J46" s="20"/>
      <c r="K46" s="126"/>
      <c r="L46" s="115"/>
      <c r="M46" s="20"/>
      <c r="N46" s="126"/>
      <c r="O46" s="115"/>
      <c r="P46" s="20"/>
      <c r="Q46" s="20"/>
      <c r="R46" s="20"/>
      <c r="S46" s="20"/>
      <c r="T46" s="20"/>
      <c r="U46" s="20"/>
    </row>
    <row r="47" spans="1:21" ht="15.75" customHeight="1">
      <c r="A47" s="323" t="s">
        <v>262</v>
      </c>
      <c r="B47" s="420" t="s">
        <v>263</v>
      </c>
      <c r="C47" s="441">
        <v>0</v>
      </c>
      <c r="D47" s="441">
        <v>0</v>
      </c>
      <c r="E47" s="421">
        <v>0</v>
      </c>
      <c r="F47" s="441">
        <v>0</v>
      </c>
      <c r="G47" s="421">
        <v>0</v>
      </c>
      <c r="H47" s="441">
        <v>0</v>
      </c>
      <c r="I47" s="442">
        <v>0</v>
      </c>
      <c r="J47" s="20"/>
      <c r="K47" s="123"/>
      <c r="L47" s="120"/>
      <c r="M47" s="20"/>
      <c r="N47" s="123"/>
      <c r="O47" s="120"/>
      <c r="P47" s="20"/>
      <c r="Q47" s="20"/>
      <c r="R47" s="20"/>
      <c r="S47" s="20"/>
      <c r="T47" s="20"/>
      <c r="U47" s="20"/>
    </row>
    <row r="48" spans="1:21" ht="15.75" customHeight="1">
      <c r="A48" s="323" t="s">
        <v>264</v>
      </c>
      <c r="B48" s="420" t="s">
        <v>265</v>
      </c>
      <c r="C48" s="441">
        <v>0</v>
      </c>
      <c r="D48" s="441">
        <v>0</v>
      </c>
      <c r="E48" s="421">
        <v>0</v>
      </c>
      <c r="F48" s="441">
        <v>0</v>
      </c>
      <c r="G48" s="421">
        <v>0</v>
      </c>
      <c r="H48" s="441">
        <v>0</v>
      </c>
      <c r="I48" s="442">
        <v>0</v>
      </c>
      <c r="J48" s="20"/>
      <c r="K48" s="123"/>
      <c r="L48" s="120"/>
      <c r="M48" s="20"/>
      <c r="N48" s="123"/>
      <c r="O48" s="120"/>
      <c r="P48" s="20"/>
      <c r="Q48" s="20"/>
      <c r="R48" s="20"/>
      <c r="S48" s="20"/>
      <c r="T48" s="20"/>
      <c r="U48" s="20"/>
    </row>
    <row r="49" spans="1:21" ht="15.75" customHeight="1">
      <c r="A49" s="323" t="s">
        <v>266</v>
      </c>
      <c r="B49" s="420" t="s">
        <v>267</v>
      </c>
      <c r="C49" s="441">
        <v>0</v>
      </c>
      <c r="D49" s="441">
        <v>0</v>
      </c>
      <c r="E49" s="421">
        <v>0</v>
      </c>
      <c r="F49" s="441">
        <v>0</v>
      </c>
      <c r="G49" s="421">
        <v>0</v>
      </c>
      <c r="H49" s="441">
        <v>0</v>
      </c>
      <c r="I49" s="442">
        <v>0</v>
      </c>
      <c r="J49" s="20"/>
      <c r="K49" s="123"/>
      <c r="L49" s="120"/>
      <c r="M49" s="20"/>
      <c r="N49" s="123"/>
      <c r="O49" s="120"/>
      <c r="P49" s="20"/>
      <c r="Q49" s="20"/>
      <c r="R49" s="20"/>
      <c r="S49" s="20"/>
      <c r="T49" s="20"/>
      <c r="U49" s="20"/>
    </row>
    <row r="50" spans="1:21" ht="15.75" customHeight="1">
      <c r="A50" s="652" t="s">
        <v>268</v>
      </c>
      <c r="B50" s="653"/>
      <c r="C50" s="452">
        <f t="shared" ref="C50:I50" si="7">SUM(C47:C49)</f>
        <v>0</v>
      </c>
      <c r="D50" s="452">
        <f t="shared" si="7"/>
        <v>0</v>
      </c>
      <c r="E50" s="422">
        <f t="shared" si="7"/>
        <v>0</v>
      </c>
      <c r="F50" s="452">
        <f t="shared" si="7"/>
        <v>0</v>
      </c>
      <c r="G50" s="422">
        <f t="shared" si="7"/>
        <v>0</v>
      </c>
      <c r="H50" s="452">
        <f t="shared" si="7"/>
        <v>0</v>
      </c>
      <c r="I50" s="453">
        <f t="shared" si="7"/>
        <v>0</v>
      </c>
      <c r="J50" s="20"/>
      <c r="K50" s="124"/>
      <c r="L50" s="125"/>
      <c r="M50" s="20"/>
      <c r="N50" s="124"/>
      <c r="O50" s="125"/>
      <c r="P50" s="20"/>
      <c r="Q50" s="20"/>
      <c r="R50" s="20"/>
      <c r="S50" s="20"/>
      <c r="T50" s="20"/>
      <c r="U50" s="20"/>
    </row>
    <row r="51" spans="1:21" ht="15.75" customHeight="1">
      <c r="A51" s="654" t="s">
        <v>269</v>
      </c>
      <c r="B51" s="655"/>
      <c r="C51" s="458"/>
      <c r="D51" s="458"/>
      <c r="E51" s="456"/>
      <c r="F51" s="458"/>
      <c r="G51" s="456"/>
      <c r="H51" s="458"/>
      <c r="I51" s="457"/>
      <c r="J51" s="20"/>
      <c r="K51" s="121"/>
      <c r="L51" s="115"/>
      <c r="M51" s="20"/>
      <c r="N51" s="121"/>
      <c r="O51" s="115"/>
      <c r="P51" s="20"/>
      <c r="Q51" s="20"/>
      <c r="R51" s="20"/>
      <c r="S51" s="20"/>
      <c r="T51" s="20"/>
      <c r="U51" s="20"/>
    </row>
    <row r="52" spans="1:21" ht="15.75" customHeight="1">
      <c r="A52" s="331" t="s">
        <v>270</v>
      </c>
      <c r="B52" s="420" t="s">
        <v>271</v>
      </c>
      <c r="C52" s="441">
        <f>C28*(C36+C40)</f>
        <v>5.1336000000000021E-2</v>
      </c>
      <c r="D52" s="441">
        <f>$C52</f>
        <v>5.1336000000000021E-2</v>
      </c>
      <c r="E52" s="421">
        <f>E16*D52</f>
        <v>136.10354328000005</v>
      </c>
      <c r="F52" s="441">
        <f>$C52</f>
        <v>5.1336000000000021E-2</v>
      </c>
      <c r="G52" s="421">
        <f>G16*F52</f>
        <v>0</v>
      </c>
      <c r="H52" s="441">
        <f>$C52</f>
        <v>5.1336000000000021E-2</v>
      </c>
      <c r="I52" s="442">
        <f>I16*H52</f>
        <v>0</v>
      </c>
      <c r="J52" s="20"/>
      <c r="K52" s="123"/>
      <c r="L52" s="120"/>
      <c r="M52" s="20"/>
      <c r="N52" s="123"/>
      <c r="O52" s="120"/>
      <c r="P52" s="20"/>
      <c r="Q52" s="20"/>
      <c r="R52" s="20"/>
      <c r="S52" s="20"/>
      <c r="T52" s="20"/>
      <c r="U52" s="20"/>
    </row>
    <row r="53" spans="1:21" ht="15.75" customHeight="1">
      <c r="A53" s="656" t="s">
        <v>272</v>
      </c>
      <c r="B53" s="657"/>
      <c r="C53" s="443">
        <f t="shared" ref="C53:I53" si="8">SUM(C52)</f>
        <v>5.1336000000000021E-2</v>
      </c>
      <c r="D53" s="443">
        <f t="shared" si="8"/>
        <v>5.1336000000000021E-2</v>
      </c>
      <c r="E53" s="444">
        <f t="shared" si="8"/>
        <v>136.10354328000005</v>
      </c>
      <c r="F53" s="443">
        <f t="shared" si="8"/>
        <v>5.1336000000000021E-2</v>
      </c>
      <c r="G53" s="444">
        <f t="shared" si="8"/>
        <v>0</v>
      </c>
      <c r="H53" s="443">
        <f t="shared" si="8"/>
        <v>5.1336000000000021E-2</v>
      </c>
      <c r="I53" s="445">
        <f t="shared" si="8"/>
        <v>0</v>
      </c>
      <c r="J53" s="20"/>
      <c r="K53" s="124"/>
      <c r="L53" s="125"/>
      <c r="M53" s="20"/>
      <c r="N53" s="124"/>
      <c r="O53" s="125"/>
      <c r="P53" s="20"/>
      <c r="Q53" s="20"/>
      <c r="R53" s="20"/>
      <c r="S53" s="20"/>
      <c r="T53" s="20"/>
      <c r="U53" s="20"/>
    </row>
    <row r="54" spans="1:21" ht="1.5" customHeight="1">
      <c r="A54" s="416"/>
      <c r="B54" s="416"/>
      <c r="C54" s="459"/>
      <c r="D54" s="459"/>
      <c r="E54" s="459"/>
      <c r="F54" s="416"/>
      <c r="G54" s="416"/>
      <c r="H54" s="416"/>
      <c r="I54" s="416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ht="15.75" customHeight="1">
      <c r="A55" s="662" t="s">
        <v>273</v>
      </c>
      <c r="B55" s="490"/>
      <c r="C55" s="460">
        <f>ROUND(C50+C45+C36+C28+C53+C40,5)</f>
        <v>0.59594000000000003</v>
      </c>
      <c r="D55" s="460">
        <f>ROUND(D50+D45+D36+D28+D53+D40,5)</f>
        <v>0.59594000000000003</v>
      </c>
      <c r="E55" s="461">
        <f>E28+E36+E45+E50+E53+E40</f>
        <v>1579.9634012800002</v>
      </c>
      <c r="F55" s="460">
        <f>ROUND(F50+F45+F36+F28+F53+F40,5)</f>
        <v>0.59594000000000003</v>
      </c>
      <c r="G55" s="461">
        <f>G28+G36+G45+G50+G53+G40</f>
        <v>0</v>
      </c>
      <c r="H55" s="460">
        <f>ROUND(H50+H45+H36+H28+H53+H40,5)</f>
        <v>0.59594000000000003</v>
      </c>
      <c r="I55" s="461">
        <f>I28+I36+I45+I50+I53+I40</f>
        <v>0</v>
      </c>
      <c r="J55" s="20"/>
      <c r="K55" s="130"/>
      <c r="L55" s="122"/>
      <c r="M55" s="20"/>
      <c r="N55" s="130"/>
      <c r="O55" s="122"/>
      <c r="P55" s="20"/>
      <c r="Q55" s="20"/>
      <c r="R55" s="20"/>
      <c r="S55" s="20"/>
      <c r="T55" s="20"/>
      <c r="U55" s="20"/>
    </row>
    <row r="56" spans="1:21" ht="15.75" customHeight="1">
      <c r="A56" s="662" t="s">
        <v>274</v>
      </c>
      <c r="B56" s="490"/>
      <c r="C56" s="462"/>
      <c r="D56" s="663">
        <f>E55+E16</f>
        <v>4231.1934012800002</v>
      </c>
      <c r="E56" s="490"/>
      <c r="F56" s="663">
        <f>G55+G16</f>
        <v>0</v>
      </c>
      <c r="G56" s="490"/>
      <c r="H56" s="663">
        <f>I55+I16</f>
        <v>0</v>
      </c>
      <c r="I56" s="490"/>
      <c r="J56" s="20"/>
      <c r="K56" s="126"/>
      <c r="L56" s="122"/>
      <c r="M56" s="20"/>
      <c r="N56" s="126"/>
      <c r="O56" s="122"/>
      <c r="P56" s="20"/>
      <c r="Q56" s="20"/>
      <c r="R56" s="20"/>
      <c r="S56" s="20"/>
      <c r="T56" s="20"/>
      <c r="U56" s="20"/>
    </row>
    <row r="57" spans="1:21" ht="15.75" customHeight="1">
      <c r="A57" s="665" t="s">
        <v>275</v>
      </c>
      <c r="B57" s="666"/>
      <c r="C57" s="463"/>
      <c r="D57" s="463"/>
      <c r="E57" s="463"/>
      <c r="F57" s="463"/>
      <c r="G57" s="463"/>
      <c r="H57" s="463"/>
      <c r="I57" s="46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5.75" customHeight="1">
      <c r="A58" s="454" t="s">
        <v>276</v>
      </c>
      <c r="B58" s="417"/>
      <c r="C58" s="418"/>
      <c r="D58" s="418"/>
      <c r="E58" s="419"/>
      <c r="F58" s="418"/>
      <c r="G58" s="419"/>
      <c r="H58" s="418"/>
      <c r="I58" s="440"/>
      <c r="J58" s="20"/>
      <c r="K58" s="126"/>
      <c r="L58" s="115"/>
      <c r="M58" s="20"/>
      <c r="N58" s="126"/>
      <c r="O58" s="115"/>
      <c r="P58" s="20"/>
      <c r="Q58" s="20"/>
      <c r="R58" s="20"/>
      <c r="S58" s="20"/>
      <c r="T58" s="20"/>
      <c r="U58" s="20"/>
    </row>
    <row r="59" spans="1:21" ht="15.75" customHeight="1">
      <c r="A59" s="331" t="s">
        <v>277</v>
      </c>
      <c r="B59" s="420"/>
      <c r="C59" s="418"/>
      <c r="D59" s="418"/>
      <c r="E59" s="23">
        <f>'Dados de Entrada'!I28</f>
        <v>390.15</v>
      </c>
      <c r="F59" s="418"/>
      <c r="G59" s="23">
        <f>'Dados de Entrada'!I31</f>
        <v>0</v>
      </c>
      <c r="H59" s="418"/>
      <c r="I59" s="337">
        <f>'Dados de Entrada'!I34</f>
        <v>0</v>
      </c>
      <c r="J59" s="20"/>
      <c r="K59" s="126"/>
      <c r="L59" s="120"/>
      <c r="M59" s="20"/>
      <c r="N59" s="126"/>
      <c r="O59" s="120"/>
      <c r="P59" s="20"/>
      <c r="Q59" s="20"/>
      <c r="R59" s="20"/>
      <c r="S59" s="20"/>
      <c r="T59" s="20"/>
      <c r="U59" s="20"/>
    </row>
    <row r="60" spans="1:21" ht="15.75" customHeight="1">
      <c r="A60" s="331" t="s">
        <v>278</v>
      </c>
      <c r="B60" s="420"/>
      <c r="C60" s="418"/>
      <c r="D60" s="418"/>
      <c r="E60" s="421">
        <v>25.56</v>
      </c>
      <c r="F60" s="418"/>
      <c r="G60" s="421">
        <v>25.56</v>
      </c>
      <c r="H60" s="418"/>
      <c r="I60" s="442">
        <v>25.56</v>
      </c>
      <c r="J60" s="20"/>
      <c r="K60" s="126"/>
      <c r="L60" s="120"/>
      <c r="M60" s="20"/>
      <c r="N60" s="126"/>
      <c r="O60" s="120"/>
      <c r="P60" s="20"/>
      <c r="Q60" s="20"/>
      <c r="R60" s="20"/>
      <c r="S60" s="20"/>
      <c r="T60" s="20"/>
      <c r="U60" s="20"/>
    </row>
    <row r="61" spans="1:21" ht="15.75" customHeight="1">
      <c r="A61" s="465" t="s">
        <v>279</v>
      </c>
      <c r="B61" s="466"/>
      <c r="C61" s="467"/>
      <c r="D61" s="467"/>
      <c r="E61" s="444">
        <f>SUM(E59:E60)</f>
        <v>415.71</v>
      </c>
      <c r="F61" s="467"/>
      <c r="G61" s="444">
        <f>SUM(G59:G60)</f>
        <v>25.56</v>
      </c>
      <c r="H61" s="467"/>
      <c r="I61" s="445">
        <f>SUM(I59:I60)</f>
        <v>25.56</v>
      </c>
      <c r="J61" s="20"/>
      <c r="K61" s="126"/>
      <c r="L61" s="125"/>
      <c r="M61" s="20"/>
      <c r="N61" s="126"/>
      <c r="O61" s="125"/>
      <c r="P61" s="20"/>
      <c r="Q61" s="20"/>
      <c r="R61" s="20"/>
      <c r="S61" s="20"/>
      <c r="T61" s="20"/>
      <c r="U61" s="20"/>
    </row>
    <row r="62" spans="1:21" ht="15.75" customHeight="1">
      <c r="A62" s="667" t="s">
        <v>280</v>
      </c>
      <c r="B62" s="668"/>
      <c r="C62" s="468"/>
      <c r="D62" s="468"/>
      <c r="E62" s="469">
        <f>E61</f>
        <v>415.71</v>
      </c>
      <c r="F62" s="468"/>
      <c r="G62" s="469">
        <f>G61</f>
        <v>25.56</v>
      </c>
      <c r="H62" s="468"/>
      <c r="I62" s="470">
        <f>I61</f>
        <v>25.56</v>
      </c>
      <c r="J62" s="20"/>
      <c r="K62" s="20"/>
      <c r="L62" s="122"/>
      <c r="M62" s="20"/>
      <c r="N62" s="20"/>
      <c r="O62" s="122"/>
      <c r="P62" s="20"/>
      <c r="Q62" s="20"/>
      <c r="R62" s="20"/>
      <c r="S62" s="20"/>
      <c r="T62" s="20"/>
      <c r="U62" s="20"/>
    </row>
    <row r="63" spans="1:21" ht="15.75" customHeight="1">
      <c r="A63" s="665" t="s">
        <v>281</v>
      </c>
      <c r="B63" s="666"/>
      <c r="C63" s="471"/>
      <c r="D63" s="471"/>
      <c r="E63" s="471"/>
      <c r="F63" s="471"/>
      <c r="G63" s="471"/>
      <c r="H63" s="471"/>
      <c r="I63" s="472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15.75" customHeight="1">
      <c r="A64" s="669" t="s">
        <v>282</v>
      </c>
      <c r="B64" s="564"/>
      <c r="C64" s="473"/>
      <c r="D64" s="670">
        <f>D56+E62</f>
        <v>4646.9034012800003</v>
      </c>
      <c r="E64" s="564"/>
      <c r="F64" s="670">
        <f>F56+G62</f>
        <v>25.56</v>
      </c>
      <c r="G64" s="564"/>
      <c r="H64" s="670">
        <f>H56+I62</f>
        <v>25.56</v>
      </c>
      <c r="I64" s="671"/>
      <c r="J64" s="20"/>
      <c r="K64" s="664"/>
      <c r="L64" s="569"/>
      <c r="M64" s="20"/>
      <c r="N64" s="664"/>
      <c r="O64" s="569"/>
      <c r="P64" s="20"/>
      <c r="Q64" s="20"/>
      <c r="R64" s="20"/>
      <c r="S64" s="20"/>
      <c r="T64" s="20"/>
      <c r="U64" s="20"/>
    </row>
    <row r="65" spans="1:21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spans="1:2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spans="1:21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spans="1:21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spans="1:21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spans="1:21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spans="1:21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spans="1:21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spans="1:21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spans="1:21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spans="1: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 spans="1:21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1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 spans="1:21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spans="1:21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 spans="1:21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spans="1:21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 spans="1:21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spans="1:21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 spans="1:21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spans="1:2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 spans="1:21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spans="1:21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 spans="1:21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spans="1:21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1:21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spans="1:21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 spans="1:21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spans="1:21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 spans="1:21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spans="1:2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 spans="1:21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spans="1:21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 spans="1:21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 spans="1:21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 spans="1:21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 spans="1:21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 spans="1:21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 spans="1:21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 spans="1:21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 spans="1:2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 spans="1:21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spans="1:21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spans="1:21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spans="1:21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spans="1:21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 spans="1:21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 spans="1:21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 spans="1:21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 spans="1:21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spans="1:2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 spans="1:21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 spans="1:21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 spans="1:21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 spans="1:2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43">
    <mergeCell ref="K64:L64"/>
    <mergeCell ref="N64:O64"/>
    <mergeCell ref="A57:B57"/>
    <mergeCell ref="A62:B62"/>
    <mergeCell ref="A63:B63"/>
    <mergeCell ref="A64:B64"/>
    <mergeCell ref="D64:E64"/>
    <mergeCell ref="F64:G64"/>
    <mergeCell ref="H64:I64"/>
    <mergeCell ref="A55:B55"/>
    <mergeCell ref="A56:B56"/>
    <mergeCell ref="D56:E56"/>
    <mergeCell ref="F56:G56"/>
    <mergeCell ref="H56:I56"/>
    <mergeCell ref="A50:B50"/>
    <mergeCell ref="A51:B51"/>
    <mergeCell ref="A53:B53"/>
    <mergeCell ref="A17:B17"/>
    <mergeCell ref="A18:B18"/>
    <mergeCell ref="A19:B19"/>
    <mergeCell ref="A28:B28"/>
    <mergeCell ref="A36:B36"/>
    <mergeCell ref="A40:B40"/>
    <mergeCell ref="A45:B45"/>
    <mergeCell ref="A12:B13"/>
    <mergeCell ref="D12:E12"/>
    <mergeCell ref="F12:G12"/>
    <mergeCell ref="H12:I12"/>
    <mergeCell ref="F10:G10"/>
    <mergeCell ref="H10:I10"/>
    <mergeCell ref="D7:E7"/>
    <mergeCell ref="F7:G7"/>
    <mergeCell ref="D8:E8"/>
    <mergeCell ref="H9:I9"/>
    <mergeCell ref="D10:E10"/>
    <mergeCell ref="A4:B4"/>
    <mergeCell ref="A1:I1"/>
    <mergeCell ref="A5:I5"/>
    <mergeCell ref="C2:I2"/>
    <mergeCell ref="C3:I3"/>
    <mergeCell ref="C4:I4"/>
    <mergeCell ref="A2:B2"/>
    <mergeCell ref="A3:B3"/>
  </mergeCells>
  <printOptions horizontalCentered="1"/>
  <pageMargins left="0.39370078740157483" right="0.31496062992125984" top="0.59055118110236227" bottom="0.39370078740157483" header="0" footer="0"/>
  <pageSetup paperSize="9" scale="70" orientation="portrait" r:id="rId1"/>
  <headerFooter>
    <oddFooter>&amp;C&amp;P/&amp;N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666666"/>
    <outlinePr summaryBelow="0" summaryRight="0"/>
  </sheetPr>
  <dimension ref="A1:Z1003"/>
  <sheetViews>
    <sheetView view="pageBreakPreview" zoomScaleSheetLayoutView="100" workbookViewId="0">
      <selection activeCell="B19" sqref="B19"/>
    </sheetView>
  </sheetViews>
  <sheetFormatPr defaultColWidth="12.5703125" defaultRowHeight="15" customHeight="1"/>
  <cols>
    <col min="1" max="1" width="25.42578125" customWidth="1"/>
    <col min="2" max="2" width="65.28515625" customWidth="1"/>
    <col min="3" max="22" width="12.5703125" customWidth="1"/>
  </cols>
  <sheetData>
    <row r="1" spans="1:26" s="265" customFormat="1" ht="75" customHeight="1">
      <c r="A1" s="512" t="s">
        <v>500</v>
      </c>
      <c r="B1" s="512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26" s="265" customFormat="1" ht="27.6" customHeight="1">
      <c r="A2" s="388" t="s">
        <v>486</v>
      </c>
      <c r="B2" s="307" t="s">
        <v>491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26" s="265" customFormat="1">
      <c r="A3" s="388" t="s">
        <v>298</v>
      </c>
      <c r="B3" s="308" t="s">
        <v>492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26" s="265" customFormat="1" ht="29.1" customHeight="1">
      <c r="A4" s="390" t="s">
        <v>487</v>
      </c>
      <c r="B4" s="391" t="s">
        <v>490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26" s="265" customFormat="1" ht="20.25">
      <c r="A5" s="496" t="s">
        <v>283</v>
      </c>
      <c r="B5" s="49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26" ht="12.75">
      <c r="A6" s="309"/>
      <c r="B6" s="30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>
      <c r="A7" s="396" t="s">
        <v>284</v>
      </c>
      <c r="B7" s="396" t="s">
        <v>501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>
      <c r="A8" s="392" t="s">
        <v>285</v>
      </c>
      <c r="B8" s="397">
        <f>B21</f>
        <v>0.19790290791599352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>
      <c r="A9" s="309"/>
      <c r="B9" s="39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>
      <c r="A10" s="406" t="s">
        <v>286</v>
      </c>
      <c r="B10" s="393" t="s">
        <v>287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>
      <c r="A11" s="309"/>
      <c r="B11" s="39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>
      <c r="A12" s="394" t="s">
        <v>288</v>
      </c>
      <c r="B12" s="400">
        <f>0.038+0.0049</f>
        <v>4.2900000000000001E-2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>
      <c r="A13" s="394" t="s">
        <v>289</v>
      </c>
      <c r="B13" s="400">
        <v>6.6500000000000004E-2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>
      <c r="A14" s="394" t="s">
        <v>290</v>
      </c>
      <c r="B14" s="400">
        <f>SUM(B15:B20)</f>
        <v>7.1500000000000008E-2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>
      <c r="A15" s="309"/>
      <c r="B15" s="40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>
      <c r="A16" s="309" t="s">
        <v>291</v>
      </c>
      <c r="B16" s="401"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>
      <c r="A17" s="395" t="s">
        <v>292</v>
      </c>
      <c r="B17" s="402">
        <f>'Dados de Entrada'!D10</f>
        <v>3.5000000000000003E-2</v>
      </c>
      <c r="C17" s="672"/>
      <c r="D17" s="673"/>
      <c r="E17" s="673"/>
      <c r="F17" s="673"/>
      <c r="G17" s="673"/>
      <c r="H17" s="673"/>
      <c r="I17" s="67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>
      <c r="A18" s="395" t="s">
        <v>293</v>
      </c>
      <c r="B18" s="403">
        <v>6.4999999999999997E-3</v>
      </c>
      <c r="C18" s="674"/>
      <c r="D18" s="610"/>
      <c r="E18" s="610"/>
      <c r="F18" s="610"/>
      <c r="G18" s="610"/>
      <c r="H18" s="610"/>
      <c r="I18" s="56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>
      <c r="A19" s="395" t="s">
        <v>294</v>
      </c>
      <c r="B19" s="403">
        <v>0.03</v>
      </c>
      <c r="C19" s="675"/>
      <c r="D19" s="673"/>
      <c r="E19" s="673"/>
      <c r="F19" s="673"/>
      <c r="G19" s="673"/>
      <c r="H19" s="673"/>
      <c r="I19" s="67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>
      <c r="A20" s="309"/>
      <c r="B20" s="40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>
      <c r="A21" s="404" t="s">
        <v>8</v>
      </c>
      <c r="B21" s="405">
        <f>((1+B12)*(1+B13))/(1-B14)-1</f>
        <v>0.19790290791599352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5">
    <mergeCell ref="A1:B1"/>
    <mergeCell ref="A5:B5"/>
    <mergeCell ref="C17:I17"/>
    <mergeCell ref="C18:I18"/>
    <mergeCell ref="C19:I19"/>
  </mergeCells>
  <printOptions horizontalCentered="1"/>
  <pageMargins left="0.51181102362204722" right="0.51181102362204722" top="0.78740157480314965" bottom="0.78740157480314965" header="0" footer="0"/>
  <pageSetup paperSize="9" orientation="portrait" r:id="rId1"/>
  <headerFoot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view="pageBreakPreview" zoomScaleNormal="85" zoomScaleSheetLayoutView="100" workbookViewId="0">
      <selection activeCell="B2" sqref="B2:F2"/>
    </sheetView>
  </sheetViews>
  <sheetFormatPr defaultColWidth="9.140625" defaultRowHeight="12.75"/>
  <cols>
    <col min="1" max="1" width="13.42578125" style="131" customWidth="1"/>
    <col min="2" max="2" width="27.85546875" style="131" customWidth="1"/>
    <col min="3" max="3" width="14.42578125" style="131" customWidth="1"/>
    <col min="4" max="4" width="43.28515625" style="131" customWidth="1"/>
    <col min="5" max="5" width="13.5703125" style="131" bestFit="1" customWidth="1"/>
    <col min="6" max="6" width="19.42578125" style="131" customWidth="1"/>
    <col min="7" max="7" width="23.5703125" style="132" customWidth="1"/>
    <col min="8" max="10" width="17.5703125" style="133" customWidth="1"/>
    <col min="11" max="11" width="26.42578125" style="133" customWidth="1"/>
    <col min="12" max="16384" width="9.140625" style="133"/>
  </cols>
  <sheetData>
    <row r="1" spans="1:26" s="265" customFormat="1" ht="75" customHeight="1">
      <c r="A1" s="512" t="s">
        <v>489</v>
      </c>
      <c r="B1" s="512"/>
      <c r="C1" s="512"/>
      <c r="D1" s="512"/>
      <c r="E1" s="512"/>
      <c r="F1" s="512"/>
      <c r="G1" s="163"/>
      <c r="H1" s="163"/>
      <c r="I1" s="163"/>
      <c r="J1" s="163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s="265" customFormat="1" ht="27.6" customHeight="1">
      <c r="A2" s="407" t="s">
        <v>486</v>
      </c>
      <c r="B2" s="515" t="s">
        <v>491</v>
      </c>
      <c r="C2" s="515"/>
      <c r="D2" s="515"/>
      <c r="E2" s="515"/>
      <c r="F2" s="515"/>
      <c r="G2" s="163"/>
      <c r="H2" s="163"/>
      <c r="I2" s="163"/>
      <c r="J2" s="163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s="265" customFormat="1" ht="15" customHeight="1">
      <c r="A3" s="407" t="s">
        <v>298</v>
      </c>
      <c r="B3" s="514" t="s">
        <v>492</v>
      </c>
      <c r="C3" s="514"/>
      <c r="D3" s="514"/>
      <c r="E3" s="514"/>
      <c r="F3" s="514"/>
      <c r="G3" s="163"/>
      <c r="H3" s="163"/>
      <c r="I3" s="163"/>
      <c r="J3" s="163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s="265" customFormat="1" ht="29.1" customHeight="1">
      <c r="A4" s="408" t="s">
        <v>487</v>
      </c>
      <c r="B4" s="514" t="s">
        <v>490</v>
      </c>
      <c r="C4" s="514"/>
      <c r="D4" s="514"/>
      <c r="E4" s="514"/>
      <c r="F4" s="514"/>
      <c r="G4" s="163"/>
      <c r="H4" s="163"/>
      <c r="I4" s="163"/>
      <c r="J4" s="163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s="162" customFormat="1" ht="36" customHeight="1" thickBot="1">
      <c r="A5" s="677" t="s">
        <v>299</v>
      </c>
      <c r="B5" s="678"/>
      <c r="C5" s="678"/>
      <c r="D5" s="678"/>
      <c r="E5" s="678"/>
      <c r="F5" s="678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"/>
      <c r="V5" s="1"/>
      <c r="W5" s="1"/>
      <c r="X5" s="1"/>
      <c r="Y5" s="1"/>
    </row>
    <row r="6" spans="1:26" s="135" customFormat="1">
      <c r="A6" s="409" t="s">
        <v>301</v>
      </c>
      <c r="B6" s="409" t="s">
        <v>284</v>
      </c>
      <c r="C6" s="409" t="s">
        <v>302</v>
      </c>
      <c r="D6" s="409" t="s">
        <v>303</v>
      </c>
      <c r="E6" s="409" t="s">
        <v>304</v>
      </c>
      <c r="F6" s="409" t="s">
        <v>305</v>
      </c>
      <c r="G6" s="134" t="s">
        <v>306</v>
      </c>
    </row>
    <row r="7" spans="1:26" s="140" customFormat="1">
      <c r="A7" s="410" t="s">
        <v>502</v>
      </c>
      <c r="B7" s="411" t="s">
        <v>313</v>
      </c>
      <c r="C7" s="411"/>
      <c r="D7" s="411"/>
      <c r="E7" s="412" t="s">
        <v>307</v>
      </c>
      <c r="F7" s="413">
        <f>AVERAGE(F8:F10)</f>
        <v>1974.6166666666668</v>
      </c>
      <c r="G7" s="136">
        <v>45421</v>
      </c>
    </row>
    <row r="8" spans="1:26" s="140" customFormat="1">
      <c r="A8" s="676" t="s">
        <v>308</v>
      </c>
      <c r="B8" s="144" t="s">
        <v>310</v>
      </c>
      <c r="C8" s="137" t="s">
        <v>311</v>
      </c>
      <c r="D8" s="138" t="s">
        <v>312</v>
      </c>
      <c r="E8" s="414" t="str">
        <f>E7</f>
        <v>UNID</v>
      </c>
      <c r="F8" s="415">
        <v>2441.21</v>
      </c>
      <c r="G8" s="139"/>
    </row>
    <row r="9" spans="1:26" s="140" customFormat="1">
      <c r="A9" s="676"/>
      <c r="B9" s="144" t="s">
        <v>314</v>
      </c>
      <c r="C9" s="137" t="s">
        <v>315</v>
      </c>
      <c r="D9" s="138" t="s">
        <v>316</v>
      </c>
      <c r="E9" s="414" t="str">
        <f>E7</f>
        <v>UNID</v>
      </c>
      <c r="F9" s="415">
        <v>1775</v>
      </c>
      <c r="G9" s="139"/>
    </row>
    <row r="10" spans="1:26" s="140" customFormat="1" ht="24">
      <c r="A10" s="676"/>
      <c r="B10" s="144" t="s">
        <v>321</v>
      </c>
      <c r="C10" s="137" t="s">
        <v>309</v>
      </c>
      <c r="D10" s="138" t="s">
        <v>338</v>
      </c>
      <c r="E10" s="414" t="str">
        <f>E7</f>
        <v>UNID</v>
      </c>
      <c r="F10" s="415">
        <v>1707.64</v>
      </c>
      <c r="G10" s="139"/>
    </row>
    <row r="11" spans="1:26" s="140" customFormat="1">
      <c r="A11" s="410" t="s">
        <v>503</v>
      </c>
      <c r="B11" s="411" t="s">
        <v>317</v>
      </c>
      <c r="C11" s="411"/>
      <c r="D11" s="411"/>
      <c r="E11" s="412" t="s">
        <v>318</v>
      </c>
      <c r="F11" s="413">
        <f>AVERAGE(F12:F14)</f>
        <v>34.03</v>
      </c>
      <c r="G11" s="136">
        <v>45393</v>
      </c>
    </row>
    <row r="12" spans="1:26" ht="13.15" customHeight="1">
      <c r="A12" s="676" t="s">
        <v>308</v>
      </c>
      <c r="B12" s="144" t="s">
        <v>314</v>
      </c>
      <c r="C12" s="137" t="s">
        <v>315</v>
      </c>
      <c r="D12" s="138" t="s">
        <v>316</v>
      </c>
      <c r="E12" s="414" t="s">
        <v>318</v>
      </c>
      <c r="F12" s="415">
        <v>35</v>
      </c>
      <c r="G12" s="133"/>
    </row>
    <row r="13" spans="1:26" ht="24">
      <c r="A13" s="676"/>
      <c r="B13" s="144" t="s">
        <v>321</v>
      </c>
      <c r="C13" s="137" t="s">
        <v>309</v>
      </c>
      <c r="D13" s="138" t="s">
        <v>322</v>
      </c>
      <c r="E13" s="414" t="s">
        <v>318</v>
      </c>
      <c r="F13" s="415">
        <v>29.19</v>
      </c>
      <c r="G13" s="141"/>
      <c r="H13" s="141"/>
    </row>
    <row r="14" spans="1:26" ht="36">
      <c r="A14" s="676"/>
      <c r="B14" s="144" t="s">
        <v>324</v>
      </c>
      <c r="C14" s="137" t="s">
        <v>309</v>
      </c>
      <c r="D14" s="138" t="s">
        <v>323</v>
      </c>
      <c r="E14" s="414" t="s">
        <v>318</v>
      </c>
      <c r="F14" s="415">
        <v>37.9</v>
      </c>
      <c r="G14" s="133"/>
      <c r="H14" s="141"/>
    </row>
    <row r="15" spans="1:26" s="140" customFormat="1">
      <c r="A15" s="410" t="s">
        <v>504</v>
      </c>
      <c r="B15" s="411" t="s">
        <v>319</v>
      </c>
      <c r="C15" s="411"/>
      <c r="D15" s="411"/>
      <c r="E15" s="412" t="s">
        <v>320</v>
      </c>
      <c r="F15" s="413">
        <f>AVERAGE(F16:F18)</f>
        <v>69.566666666666663</v>
      </c>
      <c r="G15" s="136">
        <v>45393</v>
      </c>
    </row>
    <row r="16" spans="1:26" ht="13.15" customHeight="1">
      <c r="A16" s="676" t="s">
        <v>308</v>
      </c>
      <c r="B16" s="144" t="s">
        <v>314</v>
      </c>
      <c r="C16" s="137" t="s">
        <v>315</v>
      </c>
      <c r="D16" s="138" t="s">
        <v>316</v>
      </c>
      <c r="E16" s="414" t="s">
        <v>320</v>
      </c>
      <c r="F16" s="415">
        <v>68</v>
      </c>
    </row>
    <row r="17" spans="1:7" ht="24">
      <c r="A17" s="676"/>
      <c r="B17" s="144" t="s">
        <v>324</v>
      </c>
      <c r="C17" s="137" t="s">
        <v>309</v>
      </c>
      <c r="D17" s="138" t="s">
        <v>327</v>
      </c>
      <c r="E17" s="414" t="s">
        <v>320</v>
      </c>
      <c r="F17" s="415">
        <v>72.900000000000006</v>
      </c>
    </row>
    <row r="18" spans="1:7" ht="36">
      <c r="A18" s="676"/>
      <c r="B18" s="144" t="s">
        <v>326</v>
      </c>
      <c r="C18" s="137" t="s">
        <v>309</v>
      </c>
      <c r="D18" s="138" t="s">
        <v>325</v>
      </c>
      <c r="E18" s="414" t="s">
        <v>320</v>
      </c>
      <c r="F18" s="415">
        <v>67.8</v>
      </c>
    </row>
    <row r="19" spans="1:7" s="140" customFormat="1">
      <c r="A19" s="410" t="s">
        <v>505</v>
      </c>
      <c r="B19" s="411" t="s">
        <v>329</v>
      </c>
      <c r="C19" s="411"/>
      <c r="D19" s="411"/>
      <c r="E19" s="412" t="s">
        <v>318</v>
      </c>
      <c r="F19" s="413">
        <f>AVERAGE(F20:F22)</f>
        <v>50.613333333333337</v>
      </c>
      <c r="G19" s="136">
        <v>45427</v>
      </c>
    </row>
    <row r="20" spans="1:7" ht="34.15" customHeight="1">
      <c r="A20" s="676" t="s">
        <v>308</v>
      </c>
      <c r="B20" s="144" t="s">
        <v>333</v>
      </c>
      <c r="C20" s="137" t="s">
        <v>309</v>
      </c>
      <c r="D20" s="138" t="s">
        <v>332</v>
      </c>
      <c r="E20" s="414" t="str">
        <f>E19</f>
        <v>L</v>
      </c>
      <c r="F20" s="415">
        <v>67.900000000000006</v>
      </c>
    </row>
    <row r="21" spans="1:7" ht="36">
      <c r="A21" s="676"/>
      <c r="B21" s="144" t="s">
        <v>345</v>
      </c>
      <c r="C21" s="137" t="s">
        <v>309</v>
      </c>
      <c r="D21" s="138" t="s">
        <v>344</v>
      </c>
      <c r="E21" s="414" t="str">
        <f>E19</f>
        <v>L</v>
      </c>
      <c r="F21" s="415">
        <v>41.94</v>
      </c>
    </row>
    <row r="22" spans="1:7" ht="36">
      <c r="A22" s="676"/>
      <c r="B22" s="144" t="s">
        <v>343</v>
      </c>
      <c r="C22" s="137" t="s">
        <v>309</v>
      </c>
      <c r="D22" s="138" t="s">
        <v>342</v>
      </c>
      <c r="E22" s="414" t="str">
        <f>E19</f>
        <v>L</v>
      </c>
      <c r="F22" s="415">
        <v>42</v>
      </c>
    </row>
    <row r="23" spans="1:7" s="140" customFormat="1" ht="24">
      <c r="A23" s="410" t="s">
        <v>506</v>
      </c>
      <c r="B23" s="411" t="s">
        <v>330</v>
      </c>
      <c r="C23" s="411"/>
      <c r="D23" s="411"/>
      <c r="E23" s="412" t="s">
        <v>318</v>
      </c>
      <c r="F23" s="413">
        <f>AVERAGE(F24:F26)</f>
        <v>40.303333333333335</v>
      </c>
      <c r="G23" s="136">
        <v>45427</v>
      </c>
    </row>
    <row r="24" spans="1:7" ht="34.15" customHeight="1">
      <c r="A24" s="676" t="s">
        <v>308</v>
      </c>
      <c r="B24" s="144" t="s">
        <v>335</v>
      </c>
      <c r="C24" s="137" t="s">
        <v>309</v>
      </c>
      <c r="D24" s="138" t="s">
        <v>334</v>
      </c>
      <c r="E24" s="414" t="str">
        <f>E23</f>
        <v>L</v>
      </c>
      <c r="F24" s="415">
        <v>35.909999999999997</v>
      </c>
    </row>
    <row r="25" spans="1:7" ht="24">
      <c r="A25" s="676"/>
      <c r="B25" s="144" t="s">
        <v>337</v>
      </c>
      <c r="C25" s="137" t="s">
        <v>309</v>
      </c>
      <c r="D25" s="138" t="s">
        <v>336</v>
      </c>
      <c r="E25" s="414" t="str">
        <f>E23</f>
        <v>L</v>
      </c>
      <c r="F25" s="415">
        <v>45</v>
      </c>
    </row>
    <row r="26" spans="1:7">
      <c r="A26" s="676"/>
      <c r="B26" s="144" t="s">
        <v>314</v>
      </c>
      <c r="C26" s="137" t="s">
        <v>315</v>
      </c>
      <c r="D26" s="138" t="s">
        <v>316</v>
      </c>
      <c r="E26" s="414" t="str">
        <f>E23</f>
        <v>L</v>
      </c>
      <c r="F26" s="415">
        <v>40</v>
      </c>
    </row>
    <row r="27" spans="1:7" s="140" customFormat="1">
      <c r="A27" s="410" t="s">
        <v>507</v>
      </c>
      <c r="B27" s="411" t="s">
        <v>331</v>
      </c>
      <c r="C27" s="411"/>
      <c r="D27" s="411"/>
      <c r="E27" s="412" t="s">
        <v>318</v>
      </c>
      <c r="F27" s="413">
        <f>AVERAGE(F28:F30)</f>
        <v>66.100000000000009</v>
      </c>
      <c r="G27" s="136">
        <v>45427</v>
      </c>
    </row>
    <row r="28" spans="1:7" ht="22.9" customHeight="1">
      <c r="A28" s="676" t="s">
        <v>308</v>
      </c>
      <c r="B28" s="144" t="s">
        <v>324</v>
      </c>
      <c r="C28" s="137" t="s">
        <v>309</v>
      </c>
      <c r="D28" s="138" t="s">
        <v>354</v>
      </c>
      <c r="E28" s="414" t="str">
        <f>E27</f>
        <v>L</v>
      </c>
      <c r="F28" s="415">
        <v>63.8</v>
      </c>
    </row>
    <row r="29" spans="1:7" ht="24">
      <c r="A29" s="676"/>
      <c r="B29" s="144" t="s">
        <v>356</v>
      </c>
      <c r="C29" s="137" t="s">
        <v>309</v>
      </c>
      <c r="D29" s="138" t="s">
        <v>355</v>
      </c>
      <c r="E29" s="414" t="str">
        <f>E27</f>
        <v>L</v>
      </c>
      <c r="F29" s="415">
        <v>66</v>
      </c>
    </row>
    <row r="30" spans="1:7" ht="36">
      <c r="A30" s="676"/>
      <c r="B30" s="144" t="s">
        <v>358</v>
      </c>
      <c r="C30" s="137" t="s">
        <v>309</v>
      </c>
      <c r="D30" s="138" t="s">
        <v>357</v>
      </c>
      <c r="E30" s="414" t="str">
        <f>E27</f>
        <v>L</v>
      </c>
      <c r="F30" s="415">
        <v>68.5</v>
      </c>
    </row>
    <row r="31" spans="1:7" s="140" customFormat="1" ht="24">
      <c r="A31" s="410" t="s">
        <v>508</v>
      </c>
      <c r="B31" s="411" t="s">
        <v>376</v>
      </c>
      <c r="C31" s="411"/>
      <c r="D31" s="411"/>
      <c r="E31" s="412" t="s">
        <v>307</v>
      </c>
      <c r="F31" s="413">
        <f>AVERAGE(F32:F34)</f>
        <v>730</v>
      </c>
      <c r="G31" s="136">
        <v>45427</v>
      </c>
    </row>
    <row r="32" spans="1:7" ht="13.15" customHeight="1">
      <c r="A32" s="676" t="s">
        <v>308</v>
      </c>
      <c r="B32" s="144" t="s">
        <v>339</v>
      </c>
      <c r="C32" s="137" t="s">
        <v>340</v>
      </c>
      <c r="D32" s="138" t="s">
        <v>341</v>
      </c>
      <c r="E32" s="414" t="str">
        <f>E31</f>
        <v>UNID</v>
      </c>
      <c r="F32" s="415">
        <v>730</v>
      </c>
    </row>
    <row r="33" spans="1:7">
      <c r="A33" s="676"/>
      <c r="B33" s="144" t="s">
        <v>373</v>
      </c>
      <c r="C33" s="137" t="s">
        <v>374</v>
      </c>
      <c r="D33" s="138" t="s">
        <v>375</v>
      </c>
      <c r="E33" s="414" t="str">
        <f>E31</f>
        <v>UNID</v>
      </c>
      <c r="F33" s="415">
        <v>730</v>
      </c>
    </row>
    <row r="34" spans="1:7">
      <c r="A34" s="676"/>
      <c r="B34" s="144"/>
      <c r="C34" s="137"/>
      <c r="D34" s="138"/>
      <c r="E34" s="414" t="str">
        <f>E31</f>
        <v>UNID</v>
      </c>
      <c r="F34" s="415"/>
    </row>
    <row r="35" spans="1:7" s="140" customFormat="1" ht="24">
      <c r="A35" s="410" t="s">
        <v>509</v>
      </c>
      <c r="B35" s="411" t="s">
        <v>362</v>
      </c>
      <c r="C35" s="411"/>
      <c r="D35" s="411"/>
      <c r="E35" s="412" t="s">
        <v>361</v>
      </c>
      <c r="F35" s="413">
        <f>AVERAGE(F36:F38)</f>
        <v>41.95</v>
      </c>
      <c r="G35" s="136">
        <v>45427</v>
      </c>
    </row>
    <row r="36" spans="1:7" ht="13.15" customHeight="1">
      <c r="A36" s="676" t="s">
        <v>308</v>
      </c>
      <c r="B36" s="144" t="s">
        <v>360</v>
      </c>
      <c r="C36" s="137" t="s">
        <v>309</v>
      </c>
      <c r="D36" s="138" t="s">
        <v>359</v>
      </c>
      <c r="E36" s="414" t="str">
        <f>E35</f>
        <v>MÊS</v>
      </c>
      <c r="F36" s="415">
        <v>39</v>
      </c>
    </row>
    <row r="37" spans="1:7">
      <c r="A37" s="676"/>
      <c r="B37" s="144" t="s">
        <v>363</v>
      </c>
      <c r="C37" s="137" t="s">
        <v>372</v>
      </c>
      <c r="D37" s="138" t="s">
        <v>364</v>
      </c>
      <c r="E37" s="414" t="str">
        <f>E35</f>
        <v>MÊS</v>
      </c>
      <c r="F37" s="415">
        <v>44.9</v>
      </c>
    </row>
    <row r="38" spans="1:7">
      <c r="A38" s="676"/>
      <c r="B38" s="144"/>
      <c r="C38" s="137"/>
      <c r="D38" s="138"/>
      <c r="E38" s="414" t="str">
        <f>E35</f>
        <v>MÊS</v>
      </c>
      <c r="F38" s="415"/>
    </row>
    <row r="39" spans="1:7" s="140" customFormat="1" ht="24">
      <c r="A39" s="410" t="s">
        <v>510</v>
      </c>
      <c r="B39" s="411" t="s">
        <v>369</v>
      </c>
      <c r="C39" s="411"/>
      <c r="D39" s="411"/>
      <c r="E39" s="412" t="s">
        <v>377</v>
      </c>
      <c r="F39" s="413">
        <f>AVERAGE(F40:F42)</f>
        <v>170.23809523809524</v>
      </c>
      <c r="G39" s="136">
        <v>45427</v>
      </c>
    </row>
    <row r="40" spans="1:7" ht="13.15" customHeight="1">
      <c r="A40" s="676" t="s">
        <v>308</v>
      </c>
      <c r="B40" s="144" t="s">
        <v>378</v>
      </c>
      <c r="C40" s="137" t="s">
        <v>379</v>
      </c>
      <c r="D40" s="150"/>
      <c r="E40" s="414" t="str">
        <f>E39</f>
        <v>M2</v>
      </c>
      <c r="F40" s="415">
        <v>250</v>
      </c>
    </row>
    <row r="41" spans="1:7" ht="36">
      <c r="A41" s="676"/>
      <c r="B41" s="144" t="s">
        <v>368</v>
      </c>
      <c r="C41" s="137" t="s">
        <v>309</v>
      </c>
      <c r="D41" s="138" t="s">
        <v>367</v>
      </c>
      <c r="E41" s="414" t="str">
        <f>E40</f>
        <v>M2</v>
      </c>
      <c r="F41" s="415">
        <f>340/7/0.4</f>
        <v>121.42857142857142</v>
      </c>
    </row>
    <row r="42" spans="1:7" ht="24">
      <c r="A42" s="676"/>
      <c r="B42" s="144" t="s">
        <v>371</v>
      </c>
      <c r="C42" s="137" t="s">
        <v>309</v>
      </c>
      <c r="D42" s="138" t="s">
        <v>370</v>
      </c>
      <c r="E42" s="414" t="str">
        <f>E39</f>
        <v>M2</v>
      </c>
      <c r="F42" s="415">
        <f>390/7/0.4</f>
        <v>139.28571428571428</v>
      </c>
    </row>
  </sheetData>
  <autoFilter ref="A6:G14"/>
  <mergeCells count="14">
    <mergeCell ref="A1:F1"/>
    <mergeCell ref="B2:F2"/>
    <mergeCell ref="B3:F3"/>
    <mergeCell ref="B4:F4"/>
    <mergeCell ref="A5:F5"/>
    <mergeCell ref="A8:A10"/>
    <mergeCell ref="A40:A42"/>
    <mergeCell ref="A12:A14"/>
    <mergeCell ref="A16:A18"/>
    <mergeCell ref="A32:A34"/>
    <mergeCell ref="A36:A38"/>
    <mergeCell ref="A24:A26"/>
    <mergeCell ref="A28:A30"/>
    <mergeCell ref="A20:A22"/>
  </mergeCells>
  <hyperlinks>
    <hyperlink ref="D13" r:id="rId1"/>
    <hyperlink ref="D18" r:id="rId2"/>
    <hyperlink ref="D17" r:id="rId3"/>
    <hyperlink ref="D20" r:id="rId4"/>
    <hyperlink ref="D21" r:id="rId5"/>
    <hyperlink ref="D24" r:id="rId6" location=":~:text=LUBRAX"/>
    <hyperlink ref="D25" r:id="rId7"/>
    <hyperlink ref="D10" r:id="rId8"/>
    <hyperlink ref="D22" r:id="rId9"/>
    <hyperlink ref="D28" r:id="rId10"/>
    <hyperlink ref="D29" r:id="rId11"/>
    <hyperlink ref="D30" r:id="rId12"/>
    <hyperlink ref="D36" r:id="rId13"/>
    <hyperlink ref="D41" r:id="rId14"/>
    <hyperlink ref="D42" r:id="rId15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portrait" r:id="rId16"/>
  <headerFooter>
    <oddFooter>&amp;C&amp;P/&amp;N</oddFooter>
  </headerFooter>
  <colBreaks count="1" manualBreakCount="1">
    <brk id="6" max="1048575" man="1"/>
  </colBreak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Lotes</vt:lpstr>
      <vt:lpstr>Rotas</vt:lpstr>
      <vt:lpstr>ESCOLAS GEO</vt:lpstr>
      <vt:lpstr>MAPA ROTAS</vt:lpstr>
      <vt:lpstr>Table 1</vt:lpstr>
      <vt:lpstr>Ônibus</vt:lpstr>
      <vt:lpstr>Dados de Entrada</vt:lpstr>
      <vt:lpstr>COMPOSIÇÕES</vt:lpstr>
      <vt:lpstr>Depreciação e Infração</vt:lpstr>
      <vt:lpstr>Manutenção</vt:lpstr>
      <vt:lpstr>Encargos Sociais</vt:lpstr>
      <vt:lpstr>BDI</vt:lpstr>
      <vt:lpstr>COTAÇÕES</vt:lpstr>
      <vt:lpstr>BDI!Area_de_impressao</vt:lpstr>
      <vt:lpstr>COMPOSIÇÕES!Area_de_impressao</vt:lpstr>
      <vt:lpstr>COTAÇÕES!Area_de_impressao</vt:lpstr>
      <vt:lpstr>'Dados de Entrada'!Area_de_impressao</vt:lpstr>
      <vt:lpstr>'Depreciação e Infração'!Area_de_impressao</vt:lpstr>
      <vt:lpstr>'Encargos Sociais'!Area_de_impressao</vt:lpstr>
      <vt:lpstr>'ESCOLAS GEO'!Area_de_impressao</vt:lpstr>
      <vt:lpstr>Lotes!Area_de_impressao</vt:lpstr>
      <vt:lpstr>Manutenção!Area_de_impressao</vt:lpstr>
      <vt:lpstr>'MAPA ROTAS'!Area_de_impressao</vt:lpstr>
      <vt:lpstr>Ônibus!Area_de_impressao</vt:lpstr>
      <vt:lpstr>Rotas!Area_de_impressao</vt:lpstr>
      <vt:lpstr>COTAÇÕES!Titulos_de_impressao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 Rodrigues Pessoa</dc:creator>
  <cp:lastModifiedBy>francisco.pio</cp:lastModifiedBy>
  <cp:lastPrinted>2024-06-26T15:30:17Z</cp:lastPrinted>
  <dcterms:created xsi:type="dcterms:W3CDTF">2021-12-16T02:54:46Z</dcterms:created>
  <dcterms:modified xsi:type="dcterms:W3CDTF">2024-08-07T15:24:22Z</dcterms:modified>
</cp:coreProperties>
</file>